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ЛОГІСТИКА\Примери ДЗ\"/>
    </mc:Choice>
  </mc:AlternateContent>
  <xr:revisionPtr revIDLastSave="0" documentId="8_{86C87227-FCA0-44DC-AC91-5E3A5D9BE0DA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Задача 1" sheetId="1" r:id="rId1"/>
    <sheet name="Задача 2" sheetId="2" r:id="rId2"/>
    <sheet name="Завдання 1" sheetId="3" r:id="rId3"/>
    <sheet name="Завдання 2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" i="3" l="1"/>
  <c r="K16" i="3" s="1"/>
  <c r="K17" i="3" s="1"/>
  <c r="K18" i="3" s="1"/>
  <c r="K19" i="3" s="1"/>
  <c r="K20" i="3" s="1"/>
  <c r="K21" i="3" s="1"/>
  <c r="K22" i="3" s="1"/>
  <c r="K23" i="3" s="1"/>
  <c r="K24" i="3" s="1"/>
  <c r="G21" i="3"/>
  <c r="G19" i="3"/>
  <c r="G24" i="3"/>
  <c r="G15" i="3"/>
  <c r="G17" i="3"/>
  <c r="G23" i="3"/>
  <c r="G20" i="3"/>
  <c r="G18" i="3"/>
  <c r="G16" i="3"/>
  <c r="G22" i="3"/>
  <c r="K2" i="3"/>
  <c r="K3" i="3" s="1"/>
  <c r="G25" i="3" l="1"/>
  <c r="K4" i="3"/>
  <c r="K5" i="3" s="1"/>
  <c r="K6" i="3" s="1"/>
  <c r="K7" i="3" s="1"/>
  <c r="K8" i="3" s="1"/>
  <c r="K9" i="3" s="1"/>
  <c r="K10" i="3" s="1"/>
  <c r="K11" i="3" s="1"/>
  <c r="G5" i="3"/>
  <c r="G6" i="3"/>
  <c r="G7" i="3"/>
  <c r="G3" i="3"/>
  <c r="G4" i="3"/>
  <c r="G8" i="3"/>
  <c r="G10" i="3"/>
  <c r="G11" i="3"/>
  <c r="G9" i="3"/>
  <c r="G2" i="3"/>
  <c r="B17" i="2"/>
  <c r="B18" i="2" s="1"/>
  <c r="B19" i="2" s="1"/>
  <c r="B21" i="2" s="1"/>
  <c r="B10" i="2"/>
  <c r="B11" i="2" s="1"/>
  <c r="B12" i="2" s="1"/>
  <c r="B14" i="2" s="1"/>
  <c r="B6" i="1"/>
  <c r="B7" i="1"/>
  <c r="B10" i="1" s="1"/>
  <c r="B8" i="1" l="1"/>
  <c r="B13" i="2"/>
  <c r="B15" i="2" s="1"/>
  <c r="B20" i="2"/>
  <c r="B22" i="2" s="1"/>
  <c r="G12" i="3"/>
  <c r="B12" i="1"/>
  <c r="B9" i="1" l="1"/>
  <c r="B11" i="1" s="1"/>
  <c r="B13" i="1" s="1"/>
  <c r="B14" i="1" s="1"/>
  <c r="B15" i="1" s="1"/>
  <c r="H15" i="3"/>
  <c r="I15" i="3" s="1"/>
  <c r="H22" i="3"/>
  <c r="H19" i="3"/>
  <c r="H23" i="3"/>
  <c r="H21" i="3"/>
  <c r="H17" i="3"/>
  <c r="H16" i="3"/>
  <c r="H24" i="3"/>
  <c r="H18" i="3"/>
  <c r="H20" i="3"/>
  <c r="H9" i="3"/>
  <c r="H3" i="3"/>
  <c r="H6" i="3"/>
  <c r="H11" i="3"/>
  <c r="H8" i="3"/>
  <c r="H7" i="3"/>
  <c r="H4" i="3"/>
  <c r="H10" i="3"/>
  <c r="H5" i="3"/>
  <c r="H2" i="3"/>
  <c r="I2" i="3" s="1"/>
  <c r="I3" i="3" s="1"/>
  <c r="I16" i="3" l="1"/>
  <c r="I17" i="3" s="1"/>
  <c r="I18" i="3" s="1"/>
  <c r="I19" i="3" s="1"/>
  <c r="I20" i="3" s="1"/>
  <c r="I21" i="3" s="1"/>
  <c r="I22" i="3" s="1"/>
  <c r="I23" i="3" s="1"/>
  <c r="I24" i="3" s="1"/>
  <c r="H25" i="3"/>
  <c r="I4" i="3"/>
  <c r="I5" i="3" s="1"/>
  <c r="I6" i="3" s="1"/>
  <c r="I7" i="3" s="1"/>
  <c r="I8" i="3" s="1"/>
  <c r="I9" i="3" s="1"/>
  <c r="I10" i="3" s="1"/>
  <c r="I11" i="3" s="1"/>
  <c r="H12" i="3"/>
</calcChain>
</file>

<file path=xl/sharedStrings.xml><?xml version="1.0" encoding="utf-8"?>
<sst xmlns="http://schemas.openxmlformats.org/spreadsheetml/2006/main" count="241" uniqueCount="84">
  <si>
    <t>Валовий прибуток</t>
  </si>
  <si>
    <t>%</t>
  </si>
  <si>
    <t xml:space="preserve">Обсяг продажів </t>
  </si>
  <si>
    <t xml:space="preserve">Логістика </t>
  </si>
  <si>
    <t>операційних систем</t>
  </si>
  <si>
    <t>обсягу прожажів</t>
  </si>
  <si>
    <t>Аналітики</t>
  </si>
  <si>
    <t>скоротити</t>
  </si>
  <si>
    <t>ВП</t>
  </si>
  <si>
    <t>Логістика</t>
  </si>
  <si>
    <t>Додатковий прибуток</t>
  </si>
  <si>
    <t>Операційні витрати</t>
  </si>
  <si>
    <t>Обсяг продажів нов</t>
  </si>
  <si>
    <t>.=.Обсяг продажів*6,5%/100%</t>
  </si>
  <si>
    <t>.= Обсяг продажів - ВП</t>
  </si>
  <si>
    <t>.= Операційні витрати*20,7%/100%</t>
  </si>
  <si>
    <t>.=Логістика*(100%-8,5%)/100%</t>
  </si>
  <si>
    <t>.= Логістика-Аналітики</t>
  </si>
  <si>
    <t>ВП нов</t>
  </si>
  <si>
    <t>.=ВП+Додатковий прибуток</t>
  </si>
  <si>
    <t>.=ВП нов * 100%/6,5%</t>
  </si>
  <si>
    <t>Темп росту</t>
  </si>
  <si>
    <t>.= Обсяг продажівнов/яОбсяг продажів *100%</t>
  </si>
  <si>
    <t>Обсяг продажів</t>
  </si>
  <si>
    <t>Виключення ризиків</t>
  </si>
  <si>
    <t>їх вартості</t>
  </si>
  <si>
    <t>Інші активи</t>
  </si>
  <si>
    <t>Запаси</t>
  </si>
  <si>
    <t>Скорочення</t>
  </si>
  <si>
    <t>Обсяг запасів</t>
  </si>
  <si>
    <t>Загальні витрати</t>
  </si>
  <si>
    <t>Витрати на зберігання</t>
  </si>
  <si>
    <t>Загальні активи</t>
  </si>
  <si>
    <t>Прибуток</t>
  </si>
  <si>
    <t>ROA</t>
  </si>
  <si>
    <t>Частини</t>
  </si>
  <si>
    <t>Місячний обсяг заготовок, грн</t>
  </si>
  <si>
    <t>Частка (за вартістю) в загальному обсязі заготовок, %</t>
  </si>
  <si>
    <t>Частка від за-гальної кількості, %</t>
  </si>
  <si>
    <t>Коефіцієнт варіації, %</t>
  </si>
  <si>
    <t>Т1</t>
  </si>
  <si>
    <t>Т2</t>
  </si>
  <si>
    <t>Т3</t>
  </si>
  <si>
    <t>Т4</t>
  </si>
  <si>
    <t>Т5</t>
  </si>
  <si>
    <t>Т6</t>
  </si>
  <si>
    <t>Т7</t>
  </si>
  <si>
    <t>Т8</t>
  </si>
  <si>
    <t>Т9</t>
  </si>
  <si>
    <t>Т10</t>
  </si>
  <si>
    <t>*</t>
  </si>
  <si>
    <t>-</t>
  </si>
  <si>
    <t>+</t>
  </si>
  <si>
    <t>Загальний</t>
  </si>
  <si>
    <t>Частка (за вартістю) в загальному обсязі заготовок, кумулятивна</t>
  </si>
  <si>
    <t>Частка від за-гальної кількості, кумулятивна</t>
  </si>
  <si>
    <t>Групи ABC, XYZ</t>
  </si>
  <si>
    <t>А</t>
  </si>
  <si>
    <t>В</t>
  </si>
  <si>
    <t>С</t>
  </si>
  <si>
    <t>Z</t>
  </si>
  <si>
    <t>X</t>
  </si>
  <si>
    <t>Y</t>
  </si>
  <si>
    <t>A</t>
  </si>
  <si>
    <t>B</t>
  </si>
  <si>
    <t>C</t>
  </si>
  <si>
    <t>T1</t>
  </si>
  <si>
    <t>T8</t>
  </si>
  <si>
    <t>T7,T3</t>
  </si>
  <si>
    <t>T2</t>
  </si>
  <si>
    <t>T4</t>
  </si>
  <si>
    <t>T10</t>
  </si>
  <si>
    <t>T5</t>
  </si>
  <si>
    <t>T9,T6</t>
  </si>
  <si>
    <t>Крикавського</t>
  </si>
  <si>
    <t>самостійно</t>
  </si>
  <si>
    <t>Передаємо на сторону</t>
  </si>
  <si>
    <t>Гпджинский</t>
  </si>
  <si>
    <t>?</t>
  </si>
  <si>
    <t>№ об’єкта</t>
  </si>
  <si>
    <t>Група</t>
  </si>
  <si>
    <t>3,5,11</t>
  </si>
  <si>
    <t>4,6,8,13,16,17,19</t>
  </si>
  <si>
    <t>7,18,20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</si>
</sst>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₴_-;\-* #,##0.00\ _₴_-;_-* &quot;-&quot;??\ _₴_-;_-@_-"/>
    <numFmt numFmtId="165" formatCode="_-* #,##0\ _₴_-;\-* #,##0\ _₴_-;_-* &quot;-&quot;??\ _₴_-;_-@_-"/>
    <numFmt numFmtId="166" formatCode="0.00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164" fontId="0" fillId="0" borderId="0" xfId="1" applyFont="1"/>
    <xf numFmtId="165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justify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0" fontId="2" fillId="3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2" fillId="4" borderId="4" xfId="0" applyNumberFormat="1" applyFont="1" applyFill="1" applyBorder="1" applyAlignment="1">
      <alignment horizontal="center" vertical="center" wrapText="1"/>
    </xf>
    <xf numFmtId="10" fontId="2" fillId="5" borderId="4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Fill="1" applyBorder="1" applyAlignment="1">
      <alignment horizontal="left"/>
    </xf>
    <xf numFmtId="0" fontId="0" fillId="3" borderId="0" xfId="0" applyFill="1"/>
    <xf numFmtId="0" fontId="0" fillId="3" borderId="9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0" fillId="5" borderId="9" xfId="0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10" fontId="5" fillId="6" borderId="4" xfId="0" applyNumberFormat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0" fontId="2" fillId="7" borderId="4" xfId="0" applyNumberFormat="1" applyFont="1" applyFill="1" applyBorder="1" applyAlignment="1">
      <alignment horizontal="center" vertical="center" wrapText="1"/>
    </xf>
    <xf numFmtId="10" fontId="2" fillId="8" borderId="4" xfId="0" applyNumberFormat="1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'Завдання 1'!$K$2:$K$11</c:f>
              <c:numCache>
                <c:formatCode>0.00%</c:formatCode>
                <c:ptCount val="10"/>
                <c:pt idx="0">
                  <c:v>0.157</c:v>
                </c:pt>
                <c:pt idx="1">
                  <c:v>0.22700000000000001</c:v>
                </c:pt>
                <c:pt idx="2">
                  <c:v>0.28900000000000003</c:v>
                </c:pt>
                <c:pt idx="3">
                  <c:v>0.34300000000000003</c:v>
                </c:pt>
                <c:pt idx="4">
                  <c:v>0.41800000000000004</c:v>
                </c:pt>
                <c:pt idx="5">
                  <c:v>0.52600000000000002</c:v>
                </c:pt>
                <c:pt idx="6">
                  <c:v>0.64900000000000002</c:v>
                </c:pt>
                <c:pt idx="7">
                  <c:v>0.82899999999999996</c:v>
                </c:pt>
                <c:pt idx="8">
                  <c:v>0.89500000000000002</c:v>
                </c:pt>
                <c:pt idx="9">
                  <c:v>1</c:v>
                </c:pt>
              </c:numCache>
            </c:numRef>
          </c:cat>
          <c:val>
            <c:numRef>
              <c:f>'Завдання 1'!$I$2:$I$11</c:f>
              <c:numCache>
                <c:formatCode>0.00%</c:formatCode>
                <c:ptCount val="10"/>
                <c:pt idx="0">
                  <c:v>0.72040153528196049</c:v>
                </c:pt>
                <c:pt idx="1">
                  <c:v>0.79834661942722174</c:v>
                </c:pt>
                <c:pt idx="2">
                  <c:v>0.85769117212872747</c:v>
                </c:pt>
                <c:pt idx="3">
                  <c:v>0.88810156480661351</c:v>
                </c:pt>
                <c:pt idx="4">
                  <c:v>0.91614998523767344</c:v>
                </c:pt>
                <c:pt idx="5">
                  <c:v>0.9377029819899616</c:v>
                </c:pt>
                <c:pt idx="6">
                  <c:v>0.95659875996457044</c:v>
                </c:pt>
                <c:pt idx="7">
                  <c:v>0.97431355181576618</c:v>
                </c:pt>
                <c:pt idx="8">
                  <c:v>0.98878063182757603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D-455A-A701-54BE7E3AE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"/>
        <c:axId val="169258496"/>
        <c:axId val="135789312"/>
      </c:barChart>
      <c:catAx>
        <c:axId val="169258496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crossAx val="135789312"/>
        <c:crosses val="autoZero"/>
        <c:auto val="1"/>
        <c:lblAlgn val="ctr"/>
        <c:lblOffset val="100"/>
        <c:noMultiLvlLbl val="0"/>
      </c:catAx>
      <c:valAx>
        <c:axId val="1357893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69258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'Завдання 1'!$K$15:$K$24</c:f>
              <c:numCache>
                <c:formatCode>0.00%</c:formatCode>
                <c:ptCount val="10"/>
                <c:pt idx="0">
                  <c:v>0.12300000000000001</c:v>
                </c:pt>
                <c:pt idx="1">
                  <c:v>0.193</c:v>
                </c:pt>
                <c:pt idx="2">
                  <c:v>0.30100000000000005</c:v>
                </c:pt>
                <c:pt idx="3">
                  <c:v>0.36300000000000004</c:v>
                </c:pt>
                <c:pt idx="4">
                  <c:v>0.42900000000000005</c:v>
                </c:pt>
                <c:pt idx="5">
                  <c:v>0.48300000000000004</c:v>
                </c:pt>
                <c:pt idx="6">
                  <c:v>0.58800000000000008</c:v>
                </c:pt>
                <c:pt idx="7">
                  <c:v>0.74500000000000011</c:v>
                </c:pt>
                <c:pt idx="8">
                  <c:v>0.82000000000000006</c:v>
                </c:pt>
                <c:pt idx="9">
                  <c:v>1</c:v>
                </c:pt>
              </c:numCache>
            </c:numRef>
          </c:cat>
          <c:val>
            <c:numRef>
              <c:f>'Завдання 1'!$L$15:$L$24</c:f>
              <c:numCache>
                <c:formatCode>0.00%</c:formatCode>
                <c:ptCount val="10"/>
                <c:pt idx="0">
                  <c:v>0.02</c:v>
                </c:pt>
                <c:pt idx="1">
                  <c:v>0.04</c:v>
                </c:pt>
                <c:pt idx="2">
                  <c:v>0.05</c:v>
                </c:pt>
                <c:pt idx="3">
                  <c:v>0.11</c:v>
                </c:pt>
                <c:pt idx="4">
                  <c:v>0.12</c:v>
                </c:pt>
                <c:pt idx="5">
                  <c:v>0.13</c:v>
                </c:pt>
                <c:pt idx="6">
                  <c:v>0.17</c:v>
                </c:pt>
                <c:pt idx="7">
                  <c:v>0.28000000000000003</c:v>
                </c:pt>
                <c:pt idx="8">
                  <c:v>0.35</c:v>
                </c:pt>
                <c:pt idx="9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3-460E-9729-B6B9BB907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136384"/>
        <c:axId val="346237184"/>
      </c:barChart>
      <c:catAx>
        <c:axId val="213136384"/>
        <c:scaling>
          <c:orientation val="minMax"/>
        </c:scaling>
        <c:delete val="0"/>
        <c:axPos val="b"/>
        <c:numFmt formatCode="0.00%" sourceLinked="1"/>
        <c:majorTickMark val="out"/>
        <c:minorTickMark val="none"/>
        <c:tickLblPos val="nextTo"/>
        <c:crossAx val="346237184"/>
        <c:crosses val="autoZero"/>
        <c:auto val="1"/>
        <c:lblAlgn val="ctr"/>
        <c:lblOffset val="100"/>
        <c:noMultiLvlLbl val="0"/>
      </c:catAx>
      <c:valAx>
        <c:axId val="34623718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13136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421340</xdr:colOff>
      <xdr:row>0</xdr:row>
      <xdr:rowOff>367552</xdr:rowOff>
    </xdr:from>
    <xdr:to>
      <xdr:col>22</xdr:col>
      <xdr:colOff>116540</xdr:colOff>
      <xdr:row>11</xdr:row>
      <xdr:rowOff>174811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548767</xdr:colOff>
      <xdr:row>13</xdr:row>
      <xdr:rowOff>281109</xdr:rowOff>
    </xdr:from>
    <xdr:to>
      <xdr:col>22</xdr:col>
      <xdr:colOff>270221</xdr:colOff>
      <xdr:row>24</xdr:row>
      <xdr:rowOff>193383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0.13922</cdr:x>
      <cdr:y>0.29248</cdr:y>
    </cdr:from>
    <cdr:to>
      <cdr:x>0.30392</cdr:x>
      <cdr:y>0.78268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636497" y="801030"/>
          <a:ext cx="753034" cy="13425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2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0.12941</cdr:x>
      <cdr:y>0.21405</cdr:y>
    </cdr:from>
    <cdr:to>
      <cdr:x>0.28431</cdr:x>
      <cdr:y>0.31536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91672" y="587189"/>
          <a:ext cx="708212" cy="2779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uk-UA" sz="1100"/>
            <a:t> А</a:t>
          </a:r>
        </a:p>
      </cdr:txBody>
    </cdr:sp>
  </cdr:relSizeAnchor>
  <cdr:relSizeAnchor xmlns:cdr="http://schemas.openxmlformats.org/drawingml/2006/chartDrawing">
    <cdr:from>
      <cdr:x>0.30784</cdr:x>
      <cdr:y>0.18137</cdr:y>
    </cdr:from>
    <cdr:to>
      <cdr:x>0.71722</cdr:x>
      <cdr:y>0.77996</cdr:y>
    </cdr:to>
    <cdr:sp macro="" textlink="">
      <cdr:nvSpPr>
        <cdr:cNvPr id="4" name="Прямоугольник 3"/>
        <cdr:cNvSpPr/>
      </cdr:nvSpPr>
      <cdr:spPr>
        <a:xfrm xmlns:a="http://schemas.openxmlformats.org/drawingml/2006/main">
          <a:off x="1407460" y="502317"/>
          <a:ext cx="1871662" cy="16578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2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0.39739</cdr:x>
      <cdr:y>0.08061</cdr:y>
    </cdr:from>
    <cdr:to>
      <cdr:x>0.55229</cdr:x>
      <cdr:y>0.18192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816847" y="221130"/>
          <a:ext cx="708212" cy="2779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uk-UA" sz="1100"/>
            <a:t> В</a:t>
          </a:r>
        </a:p>
        <a:p xmlns:a="http://schemas.openxmlformats.org/drawingml/2006/main">
          <a:pPr algn="ctr"/>
          <a:endParaRPr lang="uk-UA" sz="1100"/>
        </a:p>
      </cdr:txBody>
    </cdr:sp>
  </cdr:relSizeAnchor>
  <cdr:relSizeAnchor xmlns:cdr="http://schemas.openxmlformats.org/drawingml/2006/chartDrawing">
    <cdr:from>
      <cdr:x>0.72139</cdr:x>
      <cdr:y>0.15661</cdr:y>
    </cdr:from>
    <cdr:to>
      <cdr:x>0.96471</cdr:x>
      <cdr:y>0.77861</cdr:y>
    </cdr:to>
    <cdr:sp macro="" textlink="">
      <cdr:nvSpPr>
        <cdr:cNvPr id="6" name="Прямоугольник 5"/>
        <cdr:cNvSpPr/>
      </cdr:nvSpPr>
      <cdr:spPr>
        <a:xfrm xmlns:a="http://schemas.openxmlformats.org/drawingml/2006/main">
          <a:off x="3298173" y="433726"/>
          <a:ext cx="1112464" cy="172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2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0.75425</cdr:x>
      <cdr:y>0.061</cdr:y>
    </cdr:from>
    <cdr:to>
      <cdr:x>0.90915</cdr:x>
      <cdr:y>0.16231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448423" y="167341"/>
          <a:ext cx="708212" cy="2779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uk-UA" sz="1100"/>
            <a:t> С</a:t>
          </a:r>
        </a:p>
        <a:p xmlns:a="http://schemas.openxmlformats.org/drawingml/2006/main">
          <a:pPr algn="ctr"/>
          <a:endParaRPr lang="uk-UA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0.12549</cdr:x>
      <cdr:y>0.71013</cdr:y>
    </cdr:from>
    <cdr:to>
      <cdr:x>0.37666</cdr:x>
      <cdr:y>0.7951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577037" y="2038745"/>
          <a:ext cx="1154941" cy="243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0.37895</cdr:x>
      <cdr:y>0.50326</cdr:y>
    </cdr:from>
    <cdr:to>
      <cdr:x>0.71495</cdr:x>
      <cdr:y>0.79564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1742487" y="1431150"/>
          <a:ext cx="1545021" cy="831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0.71609</cdr:x>
      <cdr:y>0.13114</cdr:y>
    </cdr:from>
    <cdr:to>
      <cdr:x>0.96866</cdr:x>
      <cdr:y>0.79515</cdr:y>
    </cdr:to>
    <cdr:sp macro="" textlink="">
      <cdr:nvSpPr>
        <cdr:cNvPr id="4" name="Прямоугольник 3"/>
        <cdr:cNvSpPr/>
      </cdr:nvSpPr>
      <cdr:spPr>
        <a:xfrm xmlns:a="http://schemas.openxmlformats.org/drawingml/2006/main">
          <a:off x="3292763" y="374211"/>
          <a:ext cx="1161393" cy="18948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0.12941</cdr:x>
      <cdr:y>0.60948</cdr:y>
    </cdr:from>
    <cdr:to>
      <cdr:x>0.35686</cdr:x>
      <cdr:y>0.70098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91671" y="1671917"/>
          <a:ext cx="1039906" cy="251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X</a:t>
          </a:r>
          <a:endParaRPr lang="uk-UA" sz="1100"/>
        </a:p>
      </cdr:txBody>
    </cdr:sp>
  </cdr:relSizeAnchor>
  <cdr:relSizeAnchor xmlns:cdr="http://schemas.openxmlformats.org/drawingml/2006/chartDrawing">
    <cdr:from>
      <cdr:x>0.35229</cdr:x>
      <cdr:y>0.43028</cdr:y>
    </cdr:from>
    <cdr:to>
      <cdr:x>0.69412</cdr:x>
      <cdr:y>0.52179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610659" y="1180353"/>
          <a:ext cx="1562848" cy="251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Y</a:t>
          </a:r>
          <a:endParaRPr lang="uk-UA" sz="1100"/>
        </a:p>
      </cdr:txBody>
    </cdr:sp>
  </cdr:relSizeAnchor>
  <cdr:relSizeAnchor xmlns:cdr="http://schemas.openxmlformats.org/drawingml/2006/chartDrawing">
    <cdr:from>
      <cdr:x>0.69216</cdr:x>
      <cdr:y>0.03486</cdr:y>
    </cdr:from>
    <cdr:to>
      <cdr:x>0.94902</cdr:x>
      <cdr:y>0.12636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64542" y="95624"/>
          <a:ext cx="1174376" cy="2510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100"/>
            <a:t>Z</a:t>
          </a:r>
          <a:endParaRPr lang="uk-UA" sz="11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workbookViewId="0">
      <selection activeCell="B24" sqref="B24"/>
    </sheetView>
  </sheetViews>
  <sheetFormatPr defaultRowHeight="15" x14ac:dyDescent="0.25"/>
  <cols>
    <col min="1" max="1" width="19.85546875" customWidth="1"/>
    <col min="2" max="2" width="14.28515625" style="4" customWidth="1"/>
  </cols>
  <sheetData>
    <row r="1" spans="1:4" x14ac:dyDescent="0.25">
      <c r="A1" t="s">
        <v>0</v>
      </c>
      <c r="B1" s="4">
        <v>6.5</v>
      </c>
      <c r="C1" t="s">
        <v>1</v>
      </c>
      <c r="D1" t="s">
        <v>5</v>
      </c>
    </row>
    <row r="2" spans="1:4" x14ac:dyDescent="0.25">
      <c r="A2" t="s">
        <v>2</v>
      </c>
      <c r="B2" s="5">
        <v>1670640</v>
      </c>
    </row>
    <row r="3" spans="1:4" x14ac:dyDescent="0.25">
      <c r="A3" t="s">
        <v>3</v>
      </c>
      <c r="B3" s="4">
        <v>20.7</v>
      </c>
      <c r="C3" t="s">
        <v>1</v>
      </c>
      <c r="D3" t="s">
        <v>4</v>
      </c>
    </row>
    <row r="4" spans="1:4" x14ac:dyDescent="0.25">
      <c r="A4" t="s">
        <v>6</v>
      </c>
      <c r="B4" s="4">
        <v>8.5</v>
      </c>
      <c r="C4" t="s">
        <v>1</v>
      </c>
      <c r="D4" t="s">
        <v>7</v>
      </c>
    </row>
    <row r="6" spans="1:4" x14ac:dyDescent="0.25">
      <c r="A6" t="s">
        <v>8</v>
      </c>
      <c r="B6" s="6">
        <f>B2*B1/100</f>
        <v>108591.6</v>
      </c>
      <c r="C6" t="s">
        <v>13</v>
      </c>
    </row>
    <row r="7" spans="1:4" x14ac:dyDescent="0.25">
      <c r="A7" t="s">
        <v>11</v>
      </c>
      <c r="B7" s="6">
        <f>B2-B6</f>
        <v>1562048.4</v>
      </c>
      <c r="C7" t="s">
        <v>14</v>
      </c>
    </row>
    <row r="8" spans="1:4" x14ac:dyDescent="0.25">
      <c r="A8" s="1" t="s">
        <v>9</v>
      </c>
      <c r="B8" s="9">
        <f>B7*B3/100</f>
        <v>323344.01879999996</v>
      </c>
      <c r="C8" t="s">
        <v>15</v>
      </c>
    </row>
    <row r="9" spans="1:4" x14ac:dyDescent="0.25">
      <c r="A9" t="s">
        <v>6</v>
      </c>
      <c r="B9" s="8">
        <f>B8*((100-B4)/100)</f>
        <v>295859.77720199997</v>
      </c>
      <c r="C9" t="s">
        <v>16</v>
      </c>
    </row>
    <row r="10" spans="1:4" hidden="1" x14ac:dyDescent="0.25">
      <c r="B10" s="8">
        <f>B7*(B3-B4)/100</f>
        <v>190569.90479999996</v>
      </c>
    </row>
    <row r="11" spans="1:4" x14ac:dyDescent="0.25">
      <c r="A11" t="s">
        <v>10</v>
      </c>
      <c r="B11" s="9">
        <f>B8-B9</f>
        <v>27484.241597999993</v>
      </c>
      <c r="C11" t="s">
        <v>17</v>
      </c>
    </row>
    <row r="12" spans="1:4" hidden="1" x14ac:dyDescent="0.25">
      <c r="B12" s="9">
        <f>B8-B10</f>
        <v>132774.114</v>
      </c>
    </row>
    <row r="13" spans="1:4" x14ac:dyDescent="0.25">
      <c r="A13" t="s">
        <v>18</v>
      </c>
      <c r="B13" s="9">
        <f>B6+B11</f>
        <v>136075.841598</v>
      </c>
      <c r="C13" t="s">
        <v>19</v>
      </c>
    </row>
    <row r="14" spans="1:4" x14ac:dyDescent="0.25">
      <c r="A14" t="s">
        <v>12</v>
      </c>
      <c r="B14" s="9">
        <f>B13*100/6.5</f>
        <v>2093474.4861230771</v>
      </c>
      <c r="C14" t="s">
        <v>20</v>
      </c>
    </row>
    <row r="15" spans="1:4" x14ac:dyDescent="0.25">
      <c r="A15" t="s">
        <v>21</v>
      </c>
      <c r="B15" s="9">
        <f>B14/B2*100</f>
        <v>125.30973076923078</v>
      </c>
      <c r="C15" t="s">
        <v>22</v>
      </c>
    </row>
    <row r="17" spans="2:4" x14ac:dyDescent="0.25">
      <c r="B17" s="9"/>
      <c r="D17" s="1"/>
    </row>
    <row r="18" spans="2:4" x14ac:dyDescent="0.25">
      <c r="B18" s="9"/>
      <c r="D18" s="1"/>
    </row>
    <row r="24" spans="2:4" x14ac:dyDescent="0.25">
      <c r="B24" s="10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workbookViewId="0">
      <selection activeCell="D20" sqref="D20"/>
    </sheetView>
  </sheetViews>
  <sheetFormatPr defaultRowHeight="15" x14ac:dyDescent="0.25"/>
  <cols>
    <col min="1" max="1" width="20.85546875" customWidth="1"/>
    <col min="2" max="2" width="14.7109375" customWidth="1"/>
    <col min="3" max="3" width="11.5703125" bestFit="1" customWidth="1"/>
  </cols>
  <sheetData>
    <row r="1" spans="1:4" x14ac:dyDescent="0.25">
      <c r="A1" t="s">
        <v>23</v>
      </c>
      <c r="B1" s="2">
        <v>1670644</v>
      </c>
    </row>
    <row r="2" spans="1:4" x14ac:dyDescent="0.25">
      <c r="A2" t="s">
        <v>24</v>
      </c>
      <c r="B2" s="4">
        <v>20</v>
      </c>
      <c r="C2" t="s">
        <v>1</v>
      </c>
    </row>
    <row r="3" spans="1:4" x14ac:dyDescent="0.25">
      <c r="A3" t="s">
        <v>31</v>
      </c>
      <c r="B3" s="3">
        <v>18</v>
      </c>
      <c r="C3" t="s">
        <v>1</v>
      </c>
      <c r="D3" t="s">
        <v>25</v>
      </c>
    </row>
    <row r="4" spans="1:4" x14ac:dyDescent="0.25">
      <c r="A4" t="s">
        <v>11</v>
      </c>
      <c r="B4" s="1">
        <v>1562048.4</v>
      </c>
    </row>
    <row r="5" spans="1:4" x14ac:dyDescent="0.25">
      <c r="A5" t="s">
        <v>26</v>
      </c>
      <c r="B5" s="1">
        <v>3200000</v>
      </c>
    </row>
    <row r="7" spans="1:4" x14ac:dyDescent="0.25">
      <c r="A7" t="s">
        <v>27</v>
      </c>
    </row>
    <row r="8" spans="1:4" x14ac:dyDescent="0.25">
      <c r="A8" t="s">
        <v>28</v>
      </c>
      <c r="B8">
        <v>6</v>
      </c>
      <c r="C8" t="s">
        <v>1</v>
      </c>
    </row>
    <row r="10" spans="1:4" x14ac:dyDescent="0.25">
      <c r="A10" t="s">
        <v>29</v>
      </c>
      <c r="B10" s="1">
        <f>B1*0.2</f>
        <v>334128.80000000005</v>
      </c>
    </row>
    <row r="11" spans="1:4" x14ac:dyDescent="0.25">
      <c r="A11" t="s">
        <v>31</v>
      </c>
      <c r="B11" s="11">
        <f>B10*0.18</f>
        <v>60143.184000000008</v>
      </c>
    </row>
    <row r="12" spans="1:4" x14ac:dyDescent="0.25">
      <c r="A12" t="s">
        <v>30</v>
      </c>
      <c r="B12" s="11">
        <f>B4+B11</f>
        <v>1622191.5839999998</v>
      </c>
    </row>
    <row r="13" spans="1:4" x14ac:dyDescent="0.25">
      <c r="A13" t="s">
        <v>32</v>
      </c>
      <c r="B13" s="11">
        <f>B5+B10</f>
        <v>3534128.8</v>
      </c>
    </row>
    <row r="14" spans="1:4" x14ac:dyDescent="0.25">
      <c r="A14" t="s">
        <v>33</v>
      </c>
      <c r="B14" s="11">
        <f>B1-B12</f>
        <v>48452.416000000201</v>
      </c>
    </row>
    <row r="15" spans="1:4" x14ac:dyDescent="0.25">
      <c r="A15" t="s">
        <v>34</v>
      </c>
      <c r="B15" s="7">
        <f>B14/B13*100</f>
        <v>1.3709861394978078</v>
      </c>
    </row>
    <row r="17" spans="1:2" x14ac:dyDescent="0.25">
      <c r="A17" t="s">
        <v>29</v>
      </c>
      <c r="B17" s="11">
        <f>B1*0.14</f>
        <v>233890.16000000003</v>
      </c>
    </row>
    <row r="18" spans="1:2" x14ac:dyDescent="0.25">
      <c r="A18" t="s">
        <v>31</v>
      </c>
      <c r="B18" s="11">
        <f>B17*0.18</f>
        <v>42100.228800000004</v>
      </c>
    </row>
    <row r="19" spans="1:2" x14ac:dyDescent="0.25">
      <c r="A19" t="s">
        <v>30</v>
      </c>
      <c r="B19" s="11">
        <f>B4+B18</f>
        <v>1604148.6287999998</v>
      </c>
    </row>
    <row r="20" spans="1:2" x14ac:dyDescent="0.25">
      <c r="A20" t="s">
        <v>32</v>
      </c>
      <c r="B20" s="11">
        <f>B5+B17</f>
        <v>3433890.16</v>
      </c>
    </row>
    <row r="21" spans="1:2" x14ac:dyDescent="0.25">
      <c r="A21" t="s">
        <v>33</v>
      </c>
      <c r="B21" s="11">
        <f>B1-B19</f>
        <v>66495.371200000169</v>
      </c>
    </row>
    <row r="22" spans="1:2" x14ac:dyDescent="0.25">
      <c r="A22" t="s">
        <v>34</v>
      </c>
      <c r="B22" s="7">
        <f>B21/B20*100</f>
        <v>1.9364443270369534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7"/>
  <sheetViews>
    <sheetView tabSelected="1" zoomScale="70" zoomScaleNormal="70" workbookViewId="0">
      <selection activeCell="B2" sqref="B2"/>
    </sheetView>
  </sheetViews>
  <sheetFormatPr defaultRowHeight="15" x14ac:dyDescent="0.25"/>
  <cols>
    <col min="1" max="1" width="10.5703125" customWidth="1"/>
    <col min="3" max="3" width="2.140625" customWidth="1"/>
    <col min="4" max="4" width="4" customWidth="1"/>
    <col min="5" max="6" width="2.28515625" customWidth="1"/>
    <col min="7" max="7" width="8.28515625" customWidth="1"/>
    <col min="8" max="8" width="22.7109375" customWidth="1"/>
    <col min="9" max="9" width="19" customWidth="1"/>
    <col min="10" max="12" width="15.28515625" customWidth="1"/>
    <col min="13" max="13" width="12" customWidth="1"/>
    <col min="15" max="18" width="8.7109375" customWidth="1"/>
    <col min="25" max="25" width="8.85546875" customWidth="1"/>
  </cols>
  <sheetData>
    <row r="1" spans="1:14" ht="90.75" thickBot="1" x14ac:dyDescent="0.3">
      <c r="A1" s="12" t="s">
        <v>35</v>
      </c>
      <c r="B1" s="53" t="s">
        <v>36</v>
      </c>
      <c r="C1" s="54"/>
      <c r="D1" s="54"/>
      <c r="E1" s="54"/>
      <c r="F1" s="54"/>
      <c r="G1" s="55"/>
      <c r="H1" s="13" t="s">
        <v>37</v>
      </c>
      <c r="I1" s="18" t="s">
        <v>54</v>
      </c>
      <c r="J1" s="13" t="s">
        <v>38</v>
      </c>
      <c r="K1" s="13" t="s">
        <v>55</v>
      </c>
      <c r="L1" s="13" t="s">
        <v>39</v>
      </c>
      <c r="M1" s="53" t="s">
        <v>56</v>
      </c>
      <c r="N1" s="55"/>
    </row>
    <row r="2" spans="1:14" ht="15.75" thickBot="1" x14ac:dyDescent="0.3">
      <c r="A2" s="14" t="s">
        <v>40</v>
      </c>
      <c r="B2" s="15">
        <v>610</v>
      </c>
      <c r="C2" s="15" t="s">
        <v>50</v>
      </c>
      <c r="D2" s="15">
        <v>5</v>
      </c>
      <c r="E2" s="15" t="s">
        <v>50</v>
      </c>
      <c r="F2" s="15">
        <v>8</v>
      </c>
      <c r="G2" s="16">
        <f>B2*D2*F2</f>
        <v>24400</v>
      </c>
      <c r="H2" s="17">
        <f t="shared" ref="H2:H11" si="0">G2/$G$12</f>
        <v>0.72040153528196049</v>
      </c>
      <c r="I2" s="62">
        <f>H2</f>
        <v>0.72040153528196049</v>
      </c>
      <c r="J2" s="62">
        <v>0.157</v>
      </c>
      <c r="K2" s="62">
        <f>J2</f>
        <v>0.157</v>
      </c>
      <c r="L2" s="62">
        <v>0.28000000000000003</v>
      </c>
      <c r="M2" s="56" t="s">
        <v>57</v>
      </c>
      <c r="N2" s="20" t="s">
        <v>60</v>
      </c>
    </row>
    <row r="3" spans="1:14" ht="15.75" thickBot="1" x14ac:dyDescent="0.3">
      <c r="A3" s="14" t="s">
        <v>47</v>
      </c>
      <c r="B3" s="15">
        <v>2640</v>
      </c>
      <c r="C3" s="15"/>
      <c r="D3" s="15"/>
      <c r="E3" s="15"/>
      <c r="F3" s="15"/>
      <c r="G3" s="16">
        <f>B3</f>
        <v>2640</v>
      </c>
      <c r="H3" s="17">
        <f t="shared" si="0"/>
        <v>7.7945084145261287E-2</v>
      </c>
      <c r="I3" s="62">
        <f>I2+H3</f>
        <v>0.79834661942722174</v>
      </c>
      <c r="J3" s="62">
        <v>7.0000000000000007E-2</v>
      </c>
      <c r="K3" s="62">
        <f>K2+J3</f>
        <v>0.22700000000000001</v>
      </c>
      <c r="L3" s="62">
        <v>0.04</v>
      </c>
      <c r="M3" s="57"/>
      <c r="N3" s="20" t="s">
        <v>61</v>
      </c>
    </row>
    <row r="4" spans="1:14" ht="15.75" thickBot="1" x14ac:dyDescent="0.3">
      <c r="A4" s="14" t="s">
        <v>46</v>
      </c>
      <c r="B4" s="15">
        <v>2010</v>
      </c>
      <c r="C4" s="15"/>
      <c r="D4" s="15"/>
      <c r="E4" s="15"/>
      <c r="F4" s="15"/>
      <c r="G4" s="16">
        <f>B4</f>
        <v>2010</v>
      </c>
      <c r="H4" s="17">
        <f t="shared" si="0"/>
        <v>5.9344552701505758E-2</v>
      </c>
      <c r="I4" s="63">
        <f t="shared" ref="I4:I11" si="1">I3+H4</f>
        <v>0.85769117212872747</v>
      </c>
      <c r="J4" s="63">
        <v>6.2E-2</v>
      </c>
      <c r="K4" s="63">
        <f t="shared" ref="K4:K11" si="2">K3+J4</f>
        <v>0.28900000000000003</v>
      </c>
      <c r="L4" s="63">
        <v>0.11</v>
      </c>
      <c r="M4" s="64" t="s">
        <v>58</v>
      </c>
      <c r="N4" s="20" t="s">
        <v>62</v>
      </c>
    </row>
    <row r="5" spans="1:14" ht="15.75" thickBot="1" x14ac:dyDescent="0.3">
      <c r="A5" s="14" t="s">
        <v>42</v>
      </c>
      <c r="B5" s="15">
        <v>1070</v>
      </c>
      <c r="C5" s="15" t="s">
        <v>51</v>
      </c>
      <c r="D5" s="15">
        <v>5</v>
      </c>
      <c r="E5" s="15" t="s">
        <v>50</v>
      </c>
      <c r="F5" s="15">
        <v>8</v>
      </c>
      <c r="G5" s="16">
        <f>B5-D5*F5</f>
        <v>1030</v>
      </c>
      <c r="H5" s="17">
        <f t="shared" si="0"/>
        <v>3.0410392677886033E-2</v>
      </c>
      <c r="I5" s="63">
        <f t="shared" si="1"/>
        <v>0.88810156480661351</v>
      </c>
      <c r="J5" s="63">
        <v>5.4000000000000006E-2</v>
      </c>
      <c r="K5" s="63">
        <f t="shared" si="2"/>
        <v>0.34300000000000003</v>
      </c>
      <c r="L5" s="63">
        <v>0.13</v>
      </c>
      <c r="M5" s="65"/>
      <c r="N5" s="20" t="s">
        <v>62</v>
      </c>
    </row>
    <row r="6" spans="1:14" ht="15.75" thickBot="1" x14ac:dyDescent="0.3">
      <c r="A6" s="14" t="s">
        <v>41</v>
      </c>
      <c r="B6" s="15">
        <v>950</v>
      </c>
      <c r="C6" s="15"/>
      <c r="D6" s="15"/>
      <c r="E6" s="15"/>
      <c r="F6" s="15"/>
      <c r="G6" s="16">
        <f>B6</f>
        <v>950</v>
      </c>
      <c r="H6" s="17">
        <f t="shared" si="0"/>
        <v>2.8048420431059935E-2</v>
      </c>
      <c r="I6" s="63">
        <f t="shared" si="1"/>
        <v>0.91614998523767344</v>
      </c>
      <c r="J6" s="63">
        <v>7.4999999999999997E-2</v>
      </c>
      <c r="K6" s="63">
        <f t="shared" si="2"/>
        <v>0.41800000000000004</v>
      </c>
      <c r="L6" s="63">
        <v>0.35</v>
      </c>
      <c r="M6" s="65"/>
      <c r="N6" s="20" t="s">
        <v>60</v>
      </c>
    </row>
    <row r="7" spans="1:14" ht="15.75" thickBot="1" x14ac:dyDescent="0.3">
      <c r="A7" s="14" t="s">
        <v>43</v>
      </c>
      <c r="B7" s="15">
        <v>730</v>
      </c>
      <c r="C7" s="15"/>
      <c r="D7" s="15"/>
      <c r="E7" s="15"/>
      <c r="F7" s="15"/>
      <c r="G7" s="16">
        <f>B7</f>
        <v>730</v>
      </c>
      <c r="H7" s="17">
        <f t="shared" si="0"/>
        <v>2.155299675228816E-2</v>
      </c>
      <c r="I7" s="63">
        <f t="shared" si="1"/>
        <v>0.9377029819899616</v>
      </c>
      <c r="J7" s="63">
        <v>0.10800000000000001</v>
      </c>
      <c r="K7" s="63">
        <f t="shared" si="2"/>
        <v>0.52600000000000002</v>
      </c>
      <c r="L7" s="63">
        <v>0.05</v>
      </c>
      <c r="M7" s="66"/>
      <c r="N7" s="20" t="s">
        <v>61</v>
      </c>
    </row>
    <row r="8" spans="1:14" ht="15.75" thickBot="1" x14ac:dyDescent="0.3">
      <c r="A8" s="14" t="s">
        <v>49</v>
      </c>
      <c r="B8" s="15">
        <v>680</v>
      </c>
      <c r="C8" s="15" t="s">
        <v>51</v>
      </c>
      <c r="D8" s="15">
        <v>5</v>
      </c>
      <c r="E8" s="15" t="s">
        <v>50</v>
      </c>
      <c r="F8" s="15">
        <v>8</v>
      </c>
      <c r="G8" s="16">
        <f>B8-D8*F8</f>
        <v>640</v>
      </c>
      <c r="H8" s="17">
        <f t="shared" si="0"/>
        <v>1.8895777974608799E-2</v>
      </c>
      <c r="I8" s="58">
        <f t="shared" si="1"/>
        <v>0.95659875996457044</v>
      </c>
      <c r="J8" s="58">
        <v>0.12300000000000001</v>
      </c>
      <c r="K8" s="58">
        <f t="shared" si="2"/>
        <v>0.64900000000000002</v>
      </c>
      <c r="L8" s="58">
        <v>0.02</v>
      </c>
      <c r="M8" s="59" t="s">
        <v>59</v>
      </c>
      <c r="N8" s="20" t="s">
        <v>61</v>
      </c>
    </row>
    <row r="9" spans="1:14" ht="15.75" thickBot="1" x14ac:dyDescent="0.3">
      <c r="A9" s="14" t="s">
        <v>44</v>
      </c>
      <c r="B9" s="15">
        <v>520</v>
      </c>
      <c r="C9" s="15" t="s">
        <v>52</v>
      </c>
      <c r="D9" s="15">
        <v>10</v>
      </c>
      <c r="E9" s="15" t="s">
        <v>50</v>
      </c>
      <c r="F9" s="15">
        <v>8</v>
      </c>
      <c r="G9" s="16">
        <f>B9+D9*F9</f>
        <v>600</v>
      </c>
      <c r="H9" s="17">
        <f t="shared" si="0"/>
        <v>1.771479185119575E-2</v>
      </c>
      <c r="I9" s="58">
        <f t="shared" si="1"/>
        <v>0.97431355181576618</v>
      </c>
      <c r="J9" s="58">
        <v>0.18</v>
      </c>
      <c r="K9" s="58">
        <f t="shared" si="2"/>
        <v>0.82899999999999996</v>
      </c>
      <c r="L9" s="58">
        <v>0.4</v>
      </c>
      <c r="M9" s="60"/>
      <c r="N9" s="20" t="s">
        <v>60</v>
      </c>
    </row>
    <row r="10" spans="1:14" ht="15.75" thickBot="1" x14ac:dyDescent="0.3">
      <c r="A10" s="14" t="s">
        <v>48</v>
      </c>
      <c r="B10" s="15">
        <v>330</v>
      </c>
      <c r="C10" s="15" t="s">
        <v>52</v>
      </c>
      <c r="D10" s="15">
        <v>20</v>
      </c>
      <c r="E10" s="15" t="s">
        <v>50</v>
      </c>
      <c r="F10" s="15">
        <v>8</v>
      </c>
      <c r="G10" s="16">
        <f>B10+D10*F10</f>
        <v>490</v>
      </c>
      <c r="H10" s="17">
        <f t="shared" si="0"/>
        <v>1.4467080011809861E-2</v>
      </c>
      <c r="I10" s="58">
        <f t="shared" si="1"/>
        <v>0.98878063182757603</v>
      </c>
      <c r="J10" s="58">
        <v>6.6000000000000003E-2</v>
      </c>
      <c r="K10" s="58">
        <f t="shared" si="2"/>
        <v>0.89500000000000002</v>
      </c>
      <c r="L10" s="58">
        <v>0.12</v>
      </c>
      <c r="M10" s="60"/>
      <c r="N10" s="20" t="s">
        <v>62</v>
      </c>
    </row>
    <row r="11" spans="1:14" ht="15.75" thickBot="1" x14ac:dyDescent="0.3">
      <c r="A11" s="14" t="s">
        <v>45</v>
      </c>
      <c r="B11" s="15">
        <v>460</v>
      </c>
      <c r="C11" s="15" t="s">
        <v>51</v>
      </c>
      <c r="D11" s="15">
        <v>10</v>
      </c>
      <c r="E11" s="15" t="s">
        <v>50</v>
      </c>
      <c r="F11" s="15">
        <v>8</v>
      </c>
      <c r="G11" s="16">
        <f>B11-D11*F11</f>
        <v>380</v>
      </c>
      <c r="H11" s="17">
        <f t="shared" si="0"/>
        <v>1.1219368172423975E-2</v>
      </c>
      <c r="I11" s="58">
        <f t="shared" si="1"/>
        <v>1</v>
      </c>
      <c r="J11" s="58">
        <v>0.105</v>
      </c>
      <c r="K11" s="58">
        <f t="shared" si="2"/>
        <v>1</v>
      </c>
      <c r="L11" s="58">
        <v>0.17</v>
      </c>
      <c r="M11" s="61"/>
      <c r="N11" s="20" t="s">
        <v>62</v>
      </c>
    </row>
    <row r="12" spans="1:14" ht="15.6" customHeight="1" thickBot="1" x14ac:dyDescent="0.3">
      <c r="A12" s="53" t="s">
        <v>53</v>
      </c>
      <c r="B12" s="54"/>
      <c r="C12" s="54"/>
      <c r="D12" s="54"/>
      <c r="E12" s="54"/>
      <c r="F12" s="55"/>
      <c r="G12" s="16">
        <f>SUM(G2:G11)</f>
        <v>33870</v>
      </c>
      <c r="H12" s="17">
        <f>SUM(H2:H11)</f>
        <v>1</v>
      </c>
      <c r="I12" s="17"/>
      <c r="J12" s="15">
        <v>100</v>
      </c>
      <c r="K12" s="15"/>
      <c r="L12" s="16"/>
      <c r="M12" s="15"/>
      <c r="N12" s="23"/>
    </row>
    <row r="13" spans="1:14" ht="15.75" thickBot="1" x14ac:dyDescent="0.3"/>
    <row r="14" spans="1:14" ht="90.75" thickBot="1" x14ac:dyDescent="0.3">
      <c r="A14" s="12" t="s">
        <v>35</v>
      </c>
      <c r="B14" s="53" t="s">
        <v>36</v>
      </c>
      <c r="C14" s="54"/>
      <c r="D14" s="54"/>
      <c r="E14" s="54"/>
      <c r="F14" s="54"/>
      <c r="G14" s="55"/>
      <c r="H14" s="20" t="s">
        <v>37</v>
      </c>
      <c r="I14" s="18" t="s">
        <v>54</v>
      </c>
      <c r="J14" s="20" t="s">
        <v>38</v>
      </c>
      <c r="K14" s="20" t="s">
        <v>55</v>
      </c>
      <c r="L14" s="20" t="s">
        <v>39</v>
      </c>
      <c r="M14" s="53" t="s">
        <v>56</v>
      </c>
      <c r="N14" s="55"/>
    </row>
    <row r="15" spans="1:14" ht="15.75" thickBot="1" x14ac:dyDescent="0.3">
      <c r="A15" s="14" t="s">
        <v>49</v>
      </c>
      <c r="B15" s="15">
        <v>680</v>
      </c>
      <c r="C15" s="15" t="s">
        <v>51</v>
      </c>
      <c r="D15" s="15">
        <v>5</v>
      </c>
      <c r="E15" s="15" t="s">
        <v>50</v>
      </c>
      <c r="F15" s="15">
        <v>8</v>
      </c>
      <c r="G15" s="16">
        <f>B15-D15*F15</f>
        <v>640</v>
      </c>
      <c r="H15" s="17">
        <f t="shared" ref="H15:H24" si="3">G15/$G$12</f>
        <v>1.8895777974608799E-2</v>
      </c>
      <c r="I15" s="22">
        <f>H15</f>
        <v>1.8895777974608799E-2</v>
      </c>
      <c r="J15" s="17">
        <v>0.12300000000000001</v>
      </c>
      <c r="K15" s="17">
        <f>J15</f>
        <v>0.12300000000000001</v>
      </c>
      <c r="L15" s="17">
        <v>0.02</v>
      </c>
      <c r="M15" s="35" t="s">
        <v>59</v>
      </c>
      <c r="N15" s="20" t="s">
        <v>61</v>
      </c>
    </row>
    <row r="16" spans="1:14" ht="15.75" thickBot="1" x14ac:dyDescent="0.3">
      <c r="A16" s="14" t="s">
        <v>47</v>
      </c>
      <c r="B16" s="15">
        <v>2640</v>
      </c>
      <c r="C16" s="15"/>
      <c r="D16" s="15"/>
      <c r="E16" s="15"/>
      <c r="F16" s="15"/>
      <c r="G16" s="16">
        <f>B16</f>
        <v>2640</v>
      </c>
      <c r="H16" s="17">
        <f t="shared" si="3"/>
        <v>7.7945084145261287E-2</v>
      </c>
      <c r="I16" s="21">
        <f>I15+H16</f>
        <v>9.6840862119870086E-2</v>
      </c>
      <c r="J16" s="17">
        <v>7.0000000000000007E-2</v>
      </c>
      <c r="K16" s="17">
        <f>K15+J16</f>
        <v>0.193</v>
      </c>
      <c r="L16" s="17">
        <v>0.04</v>
      </c>
      <c r="M16" s="31" t="s">
        <v>57</v>
      </c>
      <c r="N16" s="20" t="s">
        <v>61</v>
      </c>
    </row>
    <row r="17" spans="1:21" ht="15.75" thickBot="1" x14ac:dyDescent="0.3">
      <c r="A17" s="14" t="s">
        <v>43</v>
      </c>
      <c r="B17" s="15">
        <v>730</v>
      </c>
      <c r="C17" s="15"/>
      <c r="D17" s="15"/>
      <c r="E17" s="15"/>
      <c r="F17" s="15"/>
      <c r="G17" s="16">
        <f>B17</f>
        <v>730</v>
      </c>
      <c r="H17" s="17">
        <f t="shared" si="3"/>
        <v>2.155299675228816E-2</v>
      </c>
      <c r="I17" s="19">
        <f t="shared" ref="I17:I24" si="4">I16+H17</f>
        <v>0.11839385887215825</v>
      </c>
      <c r="J17" s="17">
        <v>0.10800000000000001</v>
      </c>
      <c r="K17" s="17">
        <f t="shared" ref="K17:K24" si="5">K16+J17</f>
        <v>0.30100000000000005</v>
      </c>
      <c r="L17" s="17">
        <v>0.05</v>
      </c>
      <c r="M17" s="32" t="s">
        <v>58</v>
      </c>
      <c r="N17" s="20" t="s">
        <v>61</v>
      </c>
    </row>
    <row r="18" spans="1:21" ht="15.75" thickBot="1" x14ac:dyDescent="0.3">
      <c r="A18" s="14" t="s">
        <v>46</v>
      </c>
      <c r="B18" s="15">
        <v>2010</v>
      </c>
      <c r="C18" s="15"/>
      <c r="D18" s="15"/>
      <c r="E18" s="15"/>
      <c r="F18" s="15"/>
      <c r="G18" s="16">
        <f>B18</f>
        <v>2010</v>
      </c>
      <c r="H18" s="17">
        <f t="shared" si="3"/>
        <v>5.9344552701505758E-2</v>
      </c>
      <c r="I18" s="19">
        <f t="shared" si="4"/>
        <v>0.17773841157366402</v>
      </c>
      <c r="J18" s="17">
        <v>6.2E-2</v>
      </c>
      <c r="K18" s="17">
        <f t="shared" si="5"/>
        <v>0.36300000000000004</v>
      </c>
      <c r="L18" s="17">
        <v>0.11</v>
      </c>
      <c r="M18" s="33" t="s">
        <v>58</v>
      </c>
      <c r="N18" s="20" t="s">
        <v>62</v>
      </c>
    </row>
    <row r="19" spans="1:21" ht="15.75" thickBot="1" x14ac:dyDescent="0.3">
      <c r="A19" s="14" t="s">
        <v>48</v>
      </c>
      <c r="B19" s="15">
        <v>330</v>
      </c>
      <c r="C19" s="15" t="s">
        <v>52</v>
      </c>
      <c r="D19" s="15">
        <v>20</v>
      </c>
      <c r="E19" s="15" t="s">
        <v>50</v>
      </c>
      <c r="F19" s="15">
        <v>8</v>
      </c>
      <c r="G19" s="16">
        <f>B19+D19*F19</f>
        <v>490</v>
      </c>
      <c r="H19" s="17">
        <f t="shared" si="3"/>
        <v>1.4467080011809861E-2</v>
      </c>
      <c r="I19" s="22">
        <f t="shared" si="4"/>
        <v>0.19220549158547387</v>
      </c>
      <c r="J19" s="17">
        <v>6.6000000000000003E-2</v>
      </c>
      <c r="K19" s="17">
        <f t="shared" si="5"/>
        <v>0.42900000000000005</v>
      </c>
      <c r="L19" s="17">
        <v>0.12</v>
      </c>
      <c r="M19" s="36" t="s">
        <v>59</v>
      </c>
      <c r="N19" s="20" t="s">
        <v>62</v>
      </c>
    </row>
    <row r="20" spans="1:21" ht="15.75" thickBot="1" x14ac:dyDescent="0.3">
      <c r="A20" s="14" t="s">
        <v>42</v>
      </c>
      <c r="B20" s="15">
        <v>1070</v>
      </c>
      <c r="C20" s="15" t="s">
        <v>51</v>
      </c>
      <c r="D20" s="15">
        <v>5</v>
      </c>
      <c r="E20" s="15" t="s">
        <v>50</v>
      </c>
      <c r="F20" s="15">
        <v>8</v>
      </c>
      <c r="G20" s="16">
        <f>B20-D20*F20</f>
        <v>1030</v>
      </c>
      <c r="H20" s="17">
        <f t="shared" si="3"/>
        <v>3.0410392677886033E-2</v>
      </c>
      <c r="I20" s="19">
        <f t="shared" si="4"/>
        <v>0.2226158842633599</v>
      </c>
      <c r="J20" s="17">
        <v>5.4000000000000006E-2</v>
      </c>
      <c r="K20" s="17">
        <f t="shared" si="5"/>
        <v>0.48300000000000004</v>
      </c>
      <c r="L20" s="17">
        <v>0.13</v>
      </c>
      <c r="M20" s="34" t="s">
        <v>58</v>
      </c>
      <c r="N20" s="20" t="s">
        <v>62</v>
      </c>
    </row>
    <row r="21" spans="1:21" ht="15.75" thickBot="1" x14ac:dyDescent="0.3">
      <c r="A21" s="14" t="s">
        <v>45</v>
      </c>
      <c r="B21" s="15">
        <v>460</v>
      </c>
      <c r="C21" s="15" t="s">
        <v>51</v>
      </c>
      <c r="D21" s="15">
        <v>10</v>
      </c>
      <c r="E21" s="15" t="s">
        <v>50</v>
      </c>
      <c r="F21" s="15">
        <v>8</v>
      </c>
      <c r="G21" s="16">
        <f>B21-D21*F21</f>
        <v>380</v>
      </c>
      <c r="H21" s="17">
        <f t="shared" si="3"/>
        <v>1.1219368172423975E-2</v>
      </c>
      <c r="I21" s="22">
        <f t="shared" si="4"/>
        <v>0.23383525243578387</v>
      </c>
      <c r="J21" s="17">
        <v>0.105</v>
      </c>
      <c r="K21" s="17">
        <f t="shared" si="5"/>
        <v>0.58800000000000008</v>
      </c>
      <c r="L21" s="17">
        <v>0.17</v>
      </c>
      <c r="M21" s="35" t="s">
        <v>59</v>
      </c>
      <c r="N21" s="20" t="s">
        <v>62</v>
      </c>
    </row>
    <row r="22" spans="1:21" ht="15.75" thickBot="1" x14ac:dyDescent="0.3">
      <c r="A22" s="14" t="s">
        <v>40</v>
      </c>
      <c r="B22" s="15">
        <v>610</v>
      </c>
      <c r="C22" s="15" t="s">
        <v>50</v>
      </c>
      <c r="D22" s="15">
        <v>5</v>
      </c>
      <c r="E22" s="15" t="s">
        <v>50</v>
      </c>
      <c r="F22" s="15">
        <v>8</v>
      </c>
      <c r="G22" s="16">
        <f>B22*D22*F22</f>
        <v>24400</v>
      </c>
      <c r="H22" s="17">
        <f t="shared" si="3"/>
        <v>0.72040153528196049</v>
      </c>
      <c r="I22" s="21">
        <f t="shared" si="4"/>
        <v>0.95423678771774434</v>
      </c>
      <c r="J22" s="17">
        <v>0.157</v>
      </c>
      <c r="K22" s="17">
        <f t="shared" si="5"/>
        <v>0.74500000000000011</v>
      </c>
      <c r="L22" s="17">
        <v>0.28000000000000003</v>
      </c>
      <c r="M22" s="38" t="s">
        <v>57</v>
      </c>
      <c r="N22" s="20" t="s">
        <v>60</v>
      </c>
    </row>
    <row r="23" spans="1:21" ht="15.75" thickBot="1" x14ac:dyDescent="0.3">
      <c r="A23" s="14" t="s">
        <v>41</v>
      </c>
      <c r="B23" s="15">
        <v>950</v>
      </c>
      <c r="C23" s="15"/>
      <c r="D23" s="15"/>
      <c r="E23" s="15"/>
      <c r="F23" s="15"/>
      <c r="G23" s="16">
        <f>B23</f>
        <v>950</v>
      </c>
      <c r="H23" s="17">
        <f t="shared" si="3"/>
        <v>2.8048420431059935E-2</v>
      </c>
      <c r="I23" s="19">
        <f t="shared" si="4"/>
        <v>0.98228520814880427</v>
      </c>
      <c r="J23" s="17">
        <v>7.4999999999999997E-2</v>
      </c>
      <c r="K23" s="17">
        <f t="shared" si="5"/>
        <v>0.82000000000000006</v>
      </c>
      <c r="L23" s="17">
        <v>0.35</v>
      </c>
      <c r="M23" s="33" t="s">
        <v>58</v>
      </c>
      <c r="N23" s="20" t="s">
        <v>60</v>
      </c>
    </row>
    <row r="24" spans="1:21" ht="15.75" thickBot="1" x14ac:dyDescent="0.3">
      <c r="A24" s="14" t="s">
        <v>44</v>
      </c>
      <c r="B24" s="15">
        <v>520</v>
      </c>
      <c r="C24" s="15" t="s">
        <v>52</v>
      </c>
      <c r="D24" s="15">
        <v>10</v>
      </c>
      <c r="E24" s="15" t="s">
        <v>50</v>
      </c>
      <c r="F24" s="15">
        <v>8</v>
      </c>
      <c r="G24" s="16">
        <f>B24+D24*F24</f>
        <v>600</v>
      </c>
      <c r="H24" s="17">
        <f t="shared" si="3"/>
        <v>1.771479185119575E-2</v>
      </c>
      <c r="I24" s="22">
        <f t="shared" si="4"/>
        <v>1</v>
      </c>
      <c r="J24" s="17">
        <v>0.18</v>
      </c>
      <c r="K24" s="17">
        <f t="shared" si="5"/>
        <v>1</v>
      </c>
      <c r="L24" s="17">
        <v>0.4</v>
      </c>
      <c r="M24" s="37" t="s">
        <v>59</v>
      </c>
      <c r="N24" s="20" t="s">
        <v>60</v>
      </c>
    </row>
    <row r="25" spans="1:21" ht="15.6" customHeight="1" thickBot="1" x14ac:dyDescent="0.3">
      <c r="A25" s="53" t="s">
        <v>53</v>
      </c>
      <c r="B25" s="54"/>
      <c r="C25" s="54"/>
      <c r="D25" s="54"/>
      <c r="E25" s="54"/>
      <c r="F25" s="55"/>
      <c r="G25" s="16">
        <f>SUM(G15:G24)</f>
        <v>33870</v>
      </c>
      <c r="H25" s="17">
        <f>SUM(H15:H24)</f>
        <v>1</v>
      </c>
      <c r="I25" s="17"/>
      <c r="J25" s="15">
        <v>100</v>
      </c>
      <c r="K25" s="15"/>
      <c r="L25" s="16"/>
      <c r="M25" s="15"/>
      <c r="N25" s="23"/>
    </row>
    <row r="28" spans="1:21" x14ac:dyDescent="0.25">
      <c r="O28" s="3"/>
      <c r="P28" s="51" t="s">
        <v>63</v>
      </c>
      <c r="Q28" s="51" t="s">
        <v>64</v>
      </c>
      <c r="R28" s="51" t="s">
        <v>65</v>
      </c>
      <c r="T28" s="24" t="s">
        <v>74</v>
      </c>
    </row>
    <row r="29" spans="1:21" x14ac:dyDescent="0.25">
      <c r="O29" s="51" t="s">
        <v>61</v>
      </c>
      <c r="P29" s="26" t="s">
        <v>67</v>
      </c>
      <c r="Q29" s="26" t="s">
        <v>70</v>
      </c>
      <c r="R29" s="26" t="s">
        <v>71</v>
      </c>
      <c r="T29" s="25"/>
      <c r="U29" t="s">
        <v>75</v>
      </c>
    </row>
    <row r="30" spans="1:21" x14ac:dyDescent="0.25">
      <c r="O30" s="51" t="s">
        <v>62</v>
      </c>
      <c r="P30" s="26"/>
      <c r="Q30" s="26" t="s">
        <v>68</v>
      </c>
      <c r="R30" s="27" t="s">
        <v>73</v>
      </c>
      <c r="T30" s="28"/>
      <c r="U30" t="s">
        <v>76</v>
      </c>
    </row>
    <row r="31" spans="1:21" x14ac:dyDescent="0.25">
      <c r="O31" s="51" t="s">
        <v>60</v>
      </c>
      <c r="P31" s="27" t="s">
        <v>66</v>
      </c>
      <c r="Q31" s="27" t="s">
        <v>69</v>
      </c>
      <c r="R31" s="27" t="s">
        <v>72</v>
      </c>
    </row>
    <row r="33" spans="15:21" x14ac:dyDescent="0.25">
      <c r="T33" t="s">
        <v>77</v>
      </c>
    </row>
    <row r="34" spans="15:21" x14ac:dyDescent="0.25">
      <c r="O34" s="3"/>
      <c r="P34" s="51" t="s">
        <v>63</v>
      </c>
      <c r="Q34" s="51" t="s">
        <v>64</v>
      </c>
      <c r="R34" s="51" t="s">
        <v>65</v>
      </c>
    </row>
    <row r="35" spans="15:21" x14ac:dyDescent="0.25">
      <c r="O35" s="51" t="s">
        <v>61</v>
      </c>
      <c r="P35" s="26" t="s">
        <v>67</v>
      </c>
      <c r="Q35" s="26" t="s">
        <v>70</v>
      </c>
      <c r="R35" s="30" t="s">
        <v>71</v>
      </c>
      <c r="T35" s="25"/>
      <c r="U35" t="s">
        <v>75</v>
      </c>
    </row>
    <row r="36" spans="15:21" x14ac:dyDescent="0.25">
      <c r="O36" s="51" t="s">
        <v>62</v>
      </c>
      <c r="P36" s="26"/>
      <c r="Q36" s="30" t="s">
        <v>68</v>
      </c>
      <c r="R36" s="27" t="s">
        <v>73</v>
      </c>
      <c r="T36" s="28"/>
      <c r="U36" t="s">
        <v>76</v>
      </c>
    </row>
    <row r="37" spans="15:21" x14ac:dyDescent="0.25">
      <c r="O37" s="51" t="s">
        <v>60</v>
      </c>
      <c r="P37" s="30" t="s">
        <v>66</v>
      </c>
      <c r="Q37" s="27" t="s">
        <v>69</v>
      </c>
      <c r="R37" s="27" t="s">
        <v>72</v>
      </c>
      <c r="T37" s="29"/>
      <c r="U37" t="s">
        <v>78</v>
      </c>
    </row>
  </sheetData>
  <sortState xmlns:xlrd2="http://schemas.microsoft.com/office/spreadsheetml/2017/richdata2" ref="A15:N24">
    <sortCondition ref="L15:L24"/>
  </sortState>
  <mergeCells count="9">
    <mergeCell ref="A25:F25"/>
    <mergeCell ref="B14:G14"/>
    <mergeCell ref="M14:N14"/>
    <mergeCell ref="B1:G1"/>
    <mergeCell ref="A12:F12"/>
    <mergeCell ref="M2:M3"/>
    <mergeCell ref="M4:M7"/>
    <mergeCell ref="M8:M11"/>
    <mergeCell ref="M1:N1"/>
  </mergeCells>
  <pageMargins left="0.7" right="0.7" top="0.75" bottom="0.75" header="0.3" footer="0.3"/>
  <ignoredErrors>
    <ignoredError sqref="G5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4"/>
  <sheetViews>
    <sheetView zoomScale="85" zoomScaleNormal="85" workbookViewId="0">
      <selection activeCell="F20" sqref="F20"/>
    </sheetView>
  </sheetViews>
  <sheetFormatPr defaultRowHeight="15" x14ac:dyDescent="0.25"/>
  <cols>
    <col min="10" max="10" width="15.42578125" customWidth="1"/>
  </cols>
  <sheetData>
    <row r="1" spans="1:10" ht="30.75" thickBot="1" x14ac:dyDescent="0.3">
      <c r="A1" s="42" t="s">
        <v>79</v>
      </c>
      <c r="B1" s="43" t="s">
        <v>80</v>
      </c>
      <c r="D1" s="42" t="s">
        <v>79</v>
      </c>
      <c r="E1" s="42" t="s">
        <v>80</v>
      </c>
      <c r="F1" s="46"/>
      <c r="G1" s="46"/>
    </row>
    <row r="2" spans="1:10" ht="15.6" customHeight="1" thickBot="1" x14ac:dyDescent="0.3">
      <c r="A2" s="44">
        <v>1</v>
      </c>
      <c r="B2" s="47" t="s">
        <v>57</v>
      </c>
      <c r="D2" s="44">
        <v>1</v>
      </c>
      <c r="E2" s="47" t="s">
        <v>62</v>
      </c>
      <c r="H2" s="52" t="s">
        <v>57</v>
      </c>
      <c r="I2" s="52" t="s">
        <v>64</v>
      </c>
      <c r="J2" s="52" t="s">
        <v>65</v>
      </c>
    </row>
    <row r="3" spans="1:10" ht="15.6" customHeight="1" thickBot="1" x14ac:dyDescent="0.3">
      <c r="A3" s="44">
        <v>2</v>
      </c>
      <c r="B3" s="47" t="s">
        <v>59</v>
      </c>
      <c r="D3" s="44">
        <v>2</v>
      </c>
      <c r="E3" s="47" t="s">
        <v>60</v>
      </c>
      <c r="G3" s="52" t="s">
        <v>61</v>
      </c>
      <c r="H3" s="39"/>
      <c r="I3" s="39" t="s">
        <v>81</v>
      </c>
      <c r="J3" s="39" t="s">
        <v>82</v>
      </c>
    </row>
    <row r="4" spans="1:10" ht="15.6" customHeight="1" thickBot="1" x14ac:dyDescent="0.3">
      <c r="A4" s="44">
        <v>3</v>
      </c>
      <c r="B4" s="47" t="s">
        <v>58</v>
      </c>
      <c r="D4" s="44">
        <v>3</v>
      </c>
      <c r="E4" s="47" t="s">
        <v>61</v>
      </c>
      <c r="G4" s="52" t="s">
        <v>62</v>
      </c>
      <c r="H4" s="39">
        <v>1.9</v>
      </c>
      <c r="I4" s="39" t="s">
        <v>83</v>
      </c>
      <c r="J4" s="40">
        <v>10</v>
      </c>
    </row>
    <row r="5" spans="1:10" ht="15.6" customHeight="1" thickBot="1" x14ac:dyDescent="0.3">
      <c r="A5" s="44">
        <v>4</v>
      </c>
      <c r="B5" s="47" t="s">
        <v>59</v>
      </c>
      <c r="D5" s="44">
        <v>4</v>
      </c>
      <c r="E5" s="47" t="s">
        <v>61</v>
      </c>
      <c r="G5" s="52" t="s">
        <v>60</v>
      </c>
      <c r="H5" s="40">
        <v>14</v>
      </c>
      <c r="I5" s="40">
        <v>15</v>
      </c>
      <c r="J5" s="40">
        <v>2.12</v>
      </c>
    </row>
    <row r="6" spans="1:10" ht="15.6" customHeight="1" thickBot="1" x14ac:dyDescent="0.3">
      <c r="A6" s="44">
        <v>5</v>
      </c>
      <c r="B6" s="47" t="s">
        <v>58</v>
      </c>
      <c r="D6" s="44">
        <v>5</v>
      </c>
      <c r="E6" s="47" t="s">
        <v>61</v>
      </c>
    </row>
    <row r="7" spans="1:10" ht="15.6" customHeight="1" thickBot="1" x14ac:dyDescent="0.3">
      <c r="A7" s="44">
        <v>6</v>
      </c>
      <c r="B7" s="47" t="s">
        <v>59</v>
      </c>
      <c r="D7" s="44">
        <v>6</v>
      </c>
      <c r="E7" s="47" t="s">
        <v>61</v>
      </c>
      <c r="H7" s="52" t="s">
        <v>57</v>
      </c>
      <c r="I7" s="52" t="s">
        <v>64</v>
      </c>
      <c r="J7" s="52" t="s">
        <v>65</v>
      </c>
    </row>
    <row r="8" spans="1:10" ht="15.6" customHeight="1" thickBot="1" x14ac:dyDescent="0.3">
      <c r="A8" s="44">
        <v>7</v>
      </c>
      <c r="B8" s="47" t="s">
        <v>58</v>
      </c>
      <c r="D8" s="44">
        <v>7</v>
      </c>
      <c r="E8" s="47" t="s">
        <v>62</v>
      </c>
      <c r="G8" s="52" t="s">
        <v>61</v>
      </c>
      <c r="H8" s="39"/>
      <c r="I8" s="39" t="s">
        <v>81</v>
      </c>
      <c r="J8" s="41" t="s">
        <v>82</v>
      </c>
    </row>
    <row r="9" spans="1:10" ht="15.6" customHeight="1" thickBot="1" x14ac:dyDescent="0.3">
      <c r="A9" s="44">
        <v>8</v>
      </c>
      <c r="B9" s="47" t="s">
        <v>59</v>
      </c>
      <c r="D9" s="44">
        <v>8</v>
      </c>
      <c r="E9" s="47" t="s">
        <v>61</v>
      </c>
      <c r="G9" s="52" t="s">
        <v>62</v>
      </c>
      <c r="H9" s="39">
        <v>1.9</v>
      </c>
      <c r="I9" s="41" t="s">
        <v>83</v>
      </c>
      <c r="J9" s="40">
        <v>10</v>
      </c>
    </row>
    <row r="10" spans="1:10" ht="15.6" customHeight="1" thickBot="1" x14ac:dyDescent="0.3">
      <c r="A10" s="44">
        <v>9</v>
      </c>
      <c r="B10" s="47" t="s">
        <v>57</v>
      </c>
      <c r="D10" s="44">
        <v>9</v>
      </c>
      <c r="E10" s="47" t="s">
        <v>62</v>
      </c>
      <c r="G10" s="52" t="s">
        <v>60</v>
      </c>
      <c r="H10" s="41">
        <v>14</v>
      </c>
      <c r="I10" s="40">
        <v>15</v>
      </c>
      <c r="J10" s="40">
        <v>2.12</v>
      </c>
    </row>
    <row r="11" spans="1:10" ht="15.6" customHeight="1" thickBot="1" x14ac:dyDescent="0.3">
      <c r="A11" s="44">
        <v>10</v>
      </c>
      <c r="B11" s="47" t="s">
        <v>59</v>
      </c>
      <c r="D11" s="44">
        <v>10</v>
      </c>
      <c r="E11" s="47" t="s">
        <v>62</v>
      </c>
    </row>
    <row r="12" spans="1:10" ht="15.6" customHeight="1" thickBot="1" x14ac:dyDescent="0.3">
      <c r="A12" s="45">
        <v>11</v>
      </c>
      <c r="B12" s="47" t="s">
        <v>58</v>
      </c>
      <c r="D12" s="42">
        <v>11</v>
      </c>
      <c r="E12" s="47" t="s">
        <v>61</v>
      </c>
    </row>
    <row r="13" spans="1:10" ht="15.6" customHeight="1" thickBot="1" x14ac:dyDescent="0.3">
      <c r="A13" s="45">
        <v>12</v>
      </c>
      <c r="B13" s="47" t="s">
        <v>59</v>
      </c>
      <c r="D13" s="44">
        <v>12</v>
      </c>
      <c r="E13" s="47" t="s">
        <v>60</v>
      </c>
    </row>
    <row r="14" spans="1:10" ht="15.6" customHeight="1" thickBot="1" x14ac:dyDescent="0.3">
      <c r="A14" s="45">
        <v>13</v>
      </c>
      <c r="B14" s="47" t="s">
        <v>59</v>
      </c>
      <c r="D14" s="44">
        <v>13</v>
      </c>
      <c r="E14" s="47" t="s">
        <v>61</v>
      </c>
    </row>
    <row r="15" spans="1:10" ht="15.6" customHeight="1" thickBot="1" x14ac:dyDescent="0.3">
      <c r="A15" s="45">
        <v>14</v>
      </c>
      <c r="B15" s="47" t="s">
        <v>57</v>
      </c>
      <c r="D15" s="44">
        <v>14</v>
      </c>
      <c r="E15" s="47" t="s">
        <v>60</v>
      </c>
    </row>
    <row r="16" spans="1:10" ht="15.6" customHeight="1" thickBot="1" x14ac:dyDescent="0.3">
      <c r="A16" s="45">
        <v>15</v>
      </c>
      <c r="B16" s="47" t="s">
        <v>58</v>
      </c>
      <c r="D16" s="44">
        <v>15</v>
      </c>
      <c r="E16" s="47" t="s">
        <v>60</v>
      </c>
    </row>
    <row r="17" spans="1:5" ht="15.6" customHeight="1" thickBot="1" x14ac:dyDescent="0.3">
      <c r="A17" s="45">
        <v>16</v>
      </c>
      <c r="B17" s="47" t="s">
        <v>59</v>
      </c>
      <c r="D17" s="44">
        <v>16</v>
      </c>
      <c r="E17" s="47" t="s">
        <v>61</v>
      </c>
    </row>
    <row r="18" spans="1:5" ht="15.6" customHeight="1" thickBot="1" x14ac:dyDescent="0.3">
      <c r="A18" s="45">
        <v>17</v>
      </c>
      <c r="B18" s="47" t="s">
        <v>59</v>
      </c>
      <c r="D18" s="44">
        <v>17</v>
      </c>
      <c r="E18" s="47" t="s">
        <v>61</v>
      </c>
    </row>
    <row r="19" spans="1:5" ht="15.6" customHeight="1" thickBot="1" x14ac:dyDescent="0.3">
      <c r="A19" s="45">
        <v>18</v>
      </c>
      <c r="B19" s="47" t="s">
        <v>58</v>
      </c>
      <c r="D19" s="44">
        <v>18</v>
      </c>
      <c r="E19" s="47" t="s">
        <v>62</v>
      </c>
    </row>
    <row r="20" spans="1:5" ht="15.6" customHeight="1" thickBot="1" x14ac:dyDescent="0.3">
      <c r="A20" s="45">
        <v>19</v>
      </c>
      <c r="B20" s="47" t="s">
        <v>59</v>
      </c>
      <c r="D20" s="44">
        <v>19</v>
      </c>
      <c r="E20" s="47" t="s">
        <v>61</v>
      </c>
    </row>
    <row r="21" spans="1:5" ht="15.6" customHeight="1" thickBot="1" x14ac:dyDescent="0.3">
      <c r="A21" s="45">
        <v>20</v>
      </c>
      <c r="B21" s="48" t="s">
        <v>58</v>
      </c>
      <c r="D21" s="44">
        <v>20</v>
      </c>
      <c r="E21" s="48" t="s">
        <v>62</v>
      </c>
    </row>
    <row r="23" spans="1:5" x14ac:dyDescent="0.25">
      <c r="B23" s="50"/>
    </row>
    <row r="24" spans="1:5" x14ac:dyDescent="0.25">
      <c r="B24" s="49"/>
    </row>
  </sheetData>
  <sortState xmlns:xlrd2="http://schemas.microsoft.com/office/spreadsheetml/2017/richdata2" ref="D2:E21">
    <sortCondition ref="D2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Задача 1</vt:lpstr>
      <vt:lpstr>Задача 2</vt:lpstr>
      <vt:lpstr>Завдання 1</vt:lpstr>
      <vt:lpstr>Завдання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Kovnir Nikita</dc:creator>
  <cp:lastModifiedBy>User</cp:lastModifiedBy>
  <dcterms:created xsi:type="dcterms:W3CDTF">2021-02-08T08:29:43Z</dcterms:created>
  <dcterms:modified xsi:type="dcterms:W3CDTF">2023-02-20T10:04:53Z</dcterms:modified>
</cp:coreProperties>
</file>