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300" windowWidth="15600" windowHeight="8970" activeTab="2"/>
  </bookViews>
  <sheets>
    <sheet name="Case 1" sheetId="2" r:id="rId1"/>
    <sheet name="Case 2" sheetId="4" r:id="rId2"/>
    <sheet name="Case 3" sheetId="1" r:id="rId3"/>
    <sheet name="Case 4" sheetId="5" r:id="rId4"/>
  </sheets>
  <calcPr calcId="145621"/>
</workbook>
</file>

<file path=xl/calcChain.xml><?xml version="1.0" encoding="utf-8"?>
<calcChain xmlns="http://schemas.openxmlformats.org/spreadsheetml/2006/main">
  <c r="E37" i="1" l="1"/>
  <c r="F37" i="1"/>
  <c r="G37" i="1"/>
  <c r="H37" i="1"/>
  <c r="D37" i="1"/>
  <c r="C42" i="5"/>
  <c r="D40" i="5"/>
  <c r="D41" i="5" s="1"/>
  <c r="E27" i="5"/>
  <c r="D27" i="5"/>
  <c r="C27" i="5"/>
  <c r="E25" i="5"/>
  <c r="D25" i="5"/>
  <c r="C25" i="5"/>
  <c r="E21" i="5"/>
  <c r="E22" i="5" s="1"/>
  <c r="E23" i="5" s="1"/>
  <c r="D21" i="5"/>
  <c r="D22" i="5" s="1"/>
  <c r="D23" i="5" s="1"/>
  <c r="C21" i="5"/>
  <c r="C22" i="5" s="1"/>
  <c r="C23" i="5" s="1"/>
  <c r="E15" i="5"/>
  <c r="E28" i="5" s="1"/>
  <c r="D15" i="5"/>
  <c r="C43" i="5" s="1"/>
  <c r="C15" i="5"/>
  <c r="C28" i="5" s="1"/>
  <c r="E10" i="5"/>
  <c r="D10" i="5"/>
  <c r="C10" i="5"/>
  <c r="E7" i="5"/>
  <c r="E11" i="5" s="1"/>
  <c r="D7" i="5"/>
  <c r="D11" i="5" s="1"/>
  <c r="C7" i="5"/>
  <c r="C11" i="5" s="1"/>
  <c r="C27" i="1"/>
  <c r="C25" i="1"/>
  <c r="C21" i="1"/>
  <c r="C22" i="1" s="1"/>
  <c r="C23" i="1" s="1"/>
  <c r="C15" i="1"/>
  <c r="C28" i="1" s="1"/>
  <c r="C10" i="1"/>
  <c r="C7" i="1"/>
  <c r="C18" i="5" l="1"/>
  <c r="C29" i="5" s="1"/>
  <c r="C31" i="5" s="1"/>
  <c r="E18" i="5"/>
  <c r="E29" i="5" s="1"/>
  <c r="E31" i="5" s="1"/>
  <c r="D44" i="5"/>
  <c r="D18" i="5"/>
  <c r="D29" i="5" s="1"/>
  <c r="D31" i="5" s="1"/>
  <c r="C45" i="5"/>
  <c r="I43" i="5"/>
  <c r="C44" i="5"/>
  <c r="D28" i="5"/>
  <c r="E40" i="5"/>
  <c r="F40" i="5" s="1"/>
  <c r="G40" i="5" s="1"/>
  <c r="H40" i="5" s="1"/>
  <c r="C46" i="5"/>
  <c r="C11" i="1"/>
  <c r="C18" i="1"/>
  <c r="C29" i="1" s="1"/>
  <c r="C31" i="1" s="1"/>
  <c r="D33" i="5" l="1"/>
  <c r="D34" i="5"/>
  <c r="E33" i="5"/>
  <c r="E34" i="5" s="1"/>
  <c r="C33" i="5"/>
  <c r="C34" i="5" s="1"/>
  <c r="G34" i="5" s="1"/>
  <c r="E41" i="5"/>
  <c r="H38" i="5"/>
  <c r="F38" i="5"/>
  <c r="D38" i="5"/>
  <c r="G38" i="5"/>
  <c r="E38" i="5"/>
  <c r="C33" i="1"/>
  <c r="C34" i="1" s="1"/>
  <c r="H37" i="5" l="1"/>
  <c r="H39" i="5" s="1"/>
  <c r="F37" i="5"/>
  <c r="F39" i="5" s="1"/>
  <c r="D37" i="5"/>
  <c r="G37" i="5"/>
  <c r="G39" i="5" s="1"/>
  <c r="E37" i="5"/>
  <c r="E39" i="5" s="1"/>
  <c r="I38" i="5"/>
  <c r="E44" i="5"/>
  <c r="F41" i="5"/>
  <c r="F44" i="5" l="1"/>
  <c r="G41" i="5"/>
  <c r="G45" i="5"/>
  <c r="G42" i="5"/>
  <c r="F45" i="5"/>
  <c r="F42" i="5"/>
  <c r="F46" i="5" s="1"/>
  <c r="E45" i="5"/>
  <c r="E42" i="5"/>
  <c r="E46" i="5" s="1"/>
  <c r="D39" i="5"/>
  <c r="I37" i="5"/>
  <c r="H45" i="5"/>
  <c r="D45" i="5" l="1"/>
  <c r="I45" i="5" s="1"/>
  <c r="D42" i="5"/>
  <c r="I39" i="5"/>
  <c r="G46" i="5"/>
  <c r="G44" i="5"/>
  <c r="H41" i="5"/>
  <c r="D42" i="4"/>
  <c r="E42" i="4"/>
  <c r="F42" i="4"/>
  <c r="G42" i="4"/>
  <c r="C42" i="4"/>
  <c r="D41" i="4"/>
  <c r="E41" i="4"/>
  <c r="F41" i="4"/>
  <c r="G41" i="4"/>
  <c r="C41" i="4"/>
  <c r="D40" i="4"/>
  <c r="E40" i="4"/>
  <c r="F40" i="4"/>
  <c r="G40" i="4"/>
  <c r="C40" i="4"/>
  <c r="C39" i="4"/>
  <c r="D38" i="4"/>
  <c r="E38" i="4"/>
  <c r="F38" i="4"/>
  <c r="G38" i="4"/>
  <c r="C38" i="4"/>
  <c r="C37" i="4"/>
  <c r="D37" i="4"/>
  <c r="E37" i="4" s="1"/>
  <c r="F37" i="4" s="1"/>
  <c r="G37" i="4" s="1"/>
  <c r="F36" i="4"/>
  <c r="G36" i="4" s="1"/>
  <c r="E36" i="4"/>
  <c r="E35" i="4"/>
  <c r="F35" i="4"/>
  <c r="G35" i="4"/>
  <c r="D35" i="4"/>
  <c r="F34" i="4"/>
  <c r="G34" i="4"/>
  <c r="E34" i="4"/>
  <c r="D34" i="4"/>
  <c r="F33" i="4"/>
  <c r="G33" i="4"/>
  <c r="E33" i="4"/>
  <c r="D33" i="4"/>
  <c r="C30" i="4"/>
  <c r="C29" i="4"/>
  <c r="C27" i="4"/>
  <c r="C25" i="4"/>
  <c r="C24" i="4"/>
  <c r="C23" i="4"/>
  <c r="C21" i="4"/>
  <c r="C18" i="4"/>
  <c r="C14" i="4"/>
  <c r="C13" i="4"/>
  <c r="C12" i="4"/>
  <c r="C10" i="4"/>
  <c r="C8" i="4"/>
  <c r="C6" i="4"/>
  <c r="H44" i="5" l="1"/>
  <c r="H42" i="5"/>
  <c r="H46" i="5" s="1"/>
  <c r="D46" i="5"/>
  <c r="I42" i="5"/>
  <c r="C48" i="5" s="1"/>
  <c r="I44" i="5"/>
  <c r="C28" i="2"/>
  <c r="C27" i="2"/>
  <c r="C26" i="2"/>
  <c r="C24" i="2"/>
  <c r="C22" i="2"/>
  <c r="C21" i="2"/>
  <c r="C20" i="2"/>
  <c r="C18" i="2"/>
  <c r="C15" i="2"/>
  <c r="C11" i="2"/>
  <c r="C10" i="2"/>
  <c r="C9" i="2"/>
  <c r="C7" i="2"/>
  <c r="I46" i="5" l="1"/>
  <c r="D38" i="1"/>
  <c r="I38" i="1" s="1"/>
  <c r="E38" i="1"/>
  <c r="F38" i="1"/>
  <c r="G38" i="1"/>
  <c r="H38" i="1"/>
  <c r="D40" i="1"/>
  <c r="E40" i="1"/>
  <c r="F40" i="1" s="1"/>
  <c r="G40" i="1" s="1"/>
  <c r="H40" i="1" s="1"/>
  <c r="D41" i="1"/>
  <c r="E41" i="1" s="1"/>
  <c r="C42" i="1"/>
  <c r="C43" i="1"/>
  <c r="I43" i="1" s="1"/>
  <c r="D44" i="1"/>
  <c r="C45" i="1" l="1"/>
  <c r="C44" i="1"/>
  <c r="C46" i="1" s="1"/>
  <c r="D48" i="5"/>
  <c r="C47" i="5"/>
  <c r="F41" i="1"/>
  <c r="E44" i="1"/>
  <c r="H39" i="4"/>
  <c r="H34" i="4"/>
  <c r="H33" i="4"/>
  <c r="E39" i="1" l="1"/>
  <c r="G39" i="1"/>
  <c r="F39" i="1"/>
  <c r="H39" i="1"/>
  <c r="G41" i="1"/>
  <c r="F44" i="1"/>
  <c r="H35" i="4" l="1"/>
  <c r="H41" i="4"/>
  <c r="H40" i="4"/>
  <c r="I44" i="1"/>
  <c r="F42" i="1"/>
  <c r="F46" i="1" s="1"/>
  <c r="F45" i="1"/>
  <c r="G42" i="1"/>
  <c r="G45" i="1"/>
  <c r="H41" i="1"/>
  <c r="H44" i="1" s="1"/>
  <c r="G44" i="1"/>
  <c r="H42" i="1"/>
  <c r="H46" i="1" s="1"/>
  <c r="H45" i="1"/>
  <c r="I37" i="1"/>
  <c r="D39" i="1"/>
  <c r="E42" i="1"/>
  <c r="E46" i="1" s="1"/>
  <c r="E45" i="1"/>
  <c r="H42" i="4" l="1"/>
  <c r="H38" i="4"/>
  <c r="C44" i="4" s="1"/>
  <c r="I39" i="1"/>
  <c r="D42" i="1"/>
  <c r="D45" i="1"/>
  <c r="I45" i="1" s="1"/>
  <c r="G46" i="1"/>
  <c r="D44" i="4" l="1"/>
  <c r="C43" i="4"/>
  <c r="I42" i="1"/>
  <c r="C48" i="1" s="1"/>
  <c r="D46" i="1"/>
  <c r="I46" i="1" s="1"/>
  <c r="C47" i="1" l="1"/>
  <c r="D48" i="1"/>
</calcChain>
</file>

<file path=xl/sharedStrings.xml><?xml version="1.0" encoding="utf-8"?>
<sst xmlns="http://schemas.openxmlformats.org/spreadsheetml/2006/main" count="330" uniqueCount="120">
  <si>
    <t>Number</t>
  </si>
  <si>
    <t>Indicator</t>
  </si>
  <si>
    <t>Value</t>
  </si>
  <si>
    <t>Decrease in costs</t>
  </si>
  <si>
    <t>1.1</t>
  </si>
  <si>
    <t>Number of employees released</t>
  </si>
  <si>
    <t>Salary of an employee, $</t>
  </si>
  <si>
    <t>1.2</t>
  </si>
  <si>
    <t>1.3</t>
  </si>
  <si>
    <t>Total monthly salary of released employees, $</t>
  </si>
  <si>
    <t>1.4</t>
  </si>
  <si>
    <t>Single social tax rate, %</t>
  </si>
  <si>
    <t>1.5</t>
  </si>
  <si>
    <t>Single social tax, $</t>
  </si>
  <si>
    <t>1.6</t>
  </si>
  <si>
    <t>1.7</t>
  </si>
  <si>
    <t>Total decrease in costs monthly, $</t>
  </si>
  <si>
    <t>Total decrease in costs yearly, $</t>
  </si>
  <si>
    <t>2</t>
  </si>
  <si>
    <t>Investments</t>
  </si>
  <si>
    <t>2.1</t>
  </si>
  <si>
    <t>Software, $</t>
  </si>
  <si>
    <t>2.2</t>
  </si>
  <si>
    <t>Hardware and web equipment, $</t>
  </si>
  <si>
    <t>2.3</t>
  </si>
  <si>
    <t>Total investments, $</t>
  </si>
  <si>
    <t>3</t>
  </si>
  <si>
    <t>Current costs</t>
  </si>
  <si>
    <t>3.1</t>
  </si>
  <si>
    <t xml:space="preserve"> Service fee, $</t>
  </si>
  <si>
    <t>3.2</t>
  </si>
  <si>
    <t xml:space="preserve"> Service fee yearly, $</t>
  </si>
  <si>
    <r>
      <t xml:space="preserve">The company plans to invest in implementation of a </t>
    </r>
    <r>
      <rPr>
        <sz val="11"/>
        <color rgb="FFFF0000"/>
        <rFont val="Calibri"/>
        <family val="2"/>
        <charset val="204"/>
        <scheme val="minor"/>
      </rPr>
      <t>new software that costs $ 10 000</t>
    </r>
    <r>
      <rPr>
        <sz val="11"/>
        <color theme="1"/>
        <rFont val="Calibri"/>
        <family val="2"/>
        <charset val="204"/>
        <scheme val="minor"/>
      </rPr>
      <t xml:space="preserve"> and has a service life of 4 years. The introduction of the software is estimated to release </t>
    </r>
    <r>
      <rPr>
        <sz val="11"/>
        <color rgb="FFFF0000"/>
        <rFont val="Calibri"/>
        <family val="2"/>
        <charset val="204"/>
        <scheme val="minor"/>
      </rPr>
      <t>2 employees with gross salary $300 per month each</t>
    </r>
    <r>
      <rPr>
        <sz val="11"/>
        <color theme="1"/>
        <rFont val="Calibri"/>
        <family val="2"/>
        <charset val="204"/>
        <scheme val="minor"/>
      </rPr>
      <t xml:space="preserve">. In order to install this software, the </t>
    </r>
    <r>
      <rPr>
        <sz val="11"/>
        <color rgb="FFFF0000"/>
        <rFont val="Calibri"/>
        <family val="2"/>
        <charset val="204"/>
        <scheme val="minor"/>
      </rPr>
      <t xml:space="preserve">company needs to update its hardware and web equipment, spending another $ 4 000 </t>
    </r>
    <r>
      <rPr>
        <sz val="11"/>
        <color theme="1"/>
        <rFont val="Calibri"/>
        <family val="2"/>
        <charset val="204"/>
        <scheme val="minor"/>
      </rPr>
      <t xml:space="preserve">with a service life of 4 years. </t>
    </r>
    <r>
      <rPr>
        <sz val="11"/>
        <color rgb="FFFF0000"/>
        <rFont val="Calibri"/>
        <family val="2"/>
        <charset val="204"/>
        <scheme val="minor"/>
      </rPr>
      <t>Service fee for new software support is $ 100 per month</t>
    </r>
    <r>
      <rPr>
        <sz val="11"/>
        <color theme="1"/>
        <rFont val="Calibri"/>
        <family val="2"/>
        <charset val="204"/>
        <scheme val="minor"/>
      </rPr>
      <t>. Calculate the effect of such improvement.</t>
    </r>
  </si>
  <si>
    <t>3.3</t>
  </si>
  <si>
    <t>Service life of investments, years</t>
  </si>
  <si>
    <t>3.4</t>
  </si>
  <si>
    <t>Depreciation rate, %</t>
  </si>
  <si>
    <t>3.5</t>
  </si>
  <si>
    <t>Depreciation, $</t>
  </si>
  <si>
    <t>3.6</t>
  </si>
  <si>
    <t>Total current costs</t>
  </si>
  <si>
    <t>4</t>
  </si>
  <si>
    <t>Increase in profit</t>
  </si>
  <si>
    <t>4.1</t>
  </si>
  <si>
    <t>Increase in gross profit, $</t>
  </si>
  <si>
    <t>4.2</t>
  </si>
  <si>
    <t>Income tax rate, %</t>
  </si>
  <si>
    <t>4.3</t>
  </si>
  <si>
    <t>Income tax, $</t>
  </si>
  <si>
    <t>4.4</t>
  </si>
  <si>
    <t>Increase in net profit, $</t>
  </si>
  <si>
    <t>5</t>
  </si>
  <si>
    <t>Payback period, years</t>
  </si>
  <si>
    <t>Index of labor productivity</t>
  </si>
  <si>
    <t>Required number of employees</t>
  </si>
  <si>
    <t>Current number of employees</t>
  </si>
  <si>
    <t>Release of employees</t>
  </si>
  <si>
    <t>Salary of 1 employee, $</t>
  </si>
  <si>
    <t>Total salary of released employees, $</t>
  </si>
  <si>
    <t>1.8</t>
  </si>
  <si>
    <t>1.9</t>
  </si>
  <si>
    <t>Total decrease in costs, $</t>
  </si>
  <si>
    <t>1.10</t>
  </si>
  <si>
    <t>Service fee monthly, $</t>
  </si>
  <si>
    <t>Service fee yearly, $</t>
  </si>
  <si>
    <t>Service life, years</t>
  </si>
  <si>
    <t>Item</t>
  </si>
  <si>
    <t>Total</t>
  </si>
  <si>
    <t>1</t>
  </si>
  <si>
    <t>Operational cash flow, $</t>
  </si>
  <si>
    <t>Discount rate, %</t>
  </si>
  <si>
    <r>
      <t>The company plans to invest in implementation of a</t>
    </r>
    <r>
      <rPr>
        <sz val="11"/>
        <color rgb="FFFF0000"/>
        <rFont val="Calibri"/>
        <family val="2"/>
        <charset val="204"/>
        <scheme val="minor"/>
      </rPr>
      <t xml:space="preserve"> new software that costs $ 10 000</t>
    </r>
    <r>
      <rPr>
        <sz val="11"/>
        <color theme="1"/>
        <rFont val="Calibri"/>
        <family val="2"/>
        <charset val="204"/>
        <scheme val="minor"/>
      </rPr>
      <t xml:space="preserve"> and has a service life of </t>
    </r>
    <r>
      <rPr>
        <sz val="11"/>
        <color rgb="FFFF0000"/>
        <rFont val="Calibri"/>
        <family val="2"/>
        <charset val="204"/>
        <scheme val="minor"/>
      </rPr>
      <t>4 years</t>
    </r>
    <r>
      <rPr>
        <sz val="11"/>
        <color theme="1"/>
        <rFont val="Calibri"/>
        <family val="2"/>
        <charset val="204"/>
        <scheme val="minor"/>
      </rPr>
      <t>. In order to install this software, the company need</t>
    </r>
    <r>
      <rPr>
        <sz val="11"/>
        <color rgb="FFFF0000"/>
        <rFont val="Calibri"/>
        <family val="2"/>
        <charset val="204"/>
        <scheme val="minor"/>
      </rPr>
      <t>s to update its hardware and web equipment, spending another $ 4 000</t>
    </r>
    <r>
      <rPr>
        <sz val="11"/>
        <color theme="1"/>
        <rFont val="Calibri"/>
        <family val="2"/>
        <charset val="204"/>
        <scheme val="minor"/>
      </rPr>
      <t xml:space="preserve"> with a service life of </t>
    </r>
    <r>
      <rPr>
        <sz val="11"/>
        <color rgb="FFFF0000"/>
        <rFont val="Calibri"/>
        <family val="2"/>
        <charset val="204"/>
        <scheme val="minor"/>
      </rPr>
      <t>4 years</t>
    </r>
    <r>
      <rPr>
        <sz val="11"/>
        <color theme="1"/>
        <rFont val="Calibri"/>
        <family val="2"/>
        <charset val="204"/>
        <scheme val="minor"/>
      </rPr>
      <t xml:space="preserve">. </t>
    </r>
    <r>
      <rPr>
        <sz val="11"/>
        <color rgb="FFFF0000"/>
        <rFont val="Calibri"/>
        <family val="2"/>
        <charset val="204"/>
        <scheme val="minor"/>
      </rPr>
      <t xml:space="preserve">Service fee for new software support is $ 100 per month. </t>
    </r>
    <r>
      <rPr>
        <sz val="11"/>
        <color theme="1"/>
        <rFont val="Calibri"/>
        <family val="2"/>
        <charset val="204"/>
        <scheme val="minor"/>
      </rPr>
      <t xml:space="preserve">
The introduction of the software is estimated to lead to </t>
    </r>
    <r>
      <rPr>
        <sz val="11"/>
        <color rgb="FFFF0000"/>
        <rFont val="Calibri"/>
        <family val="2"/>
        <charset val="204"/>
        <scheme val="minor"/>
      </rPr>
      <t>increase in labor productivity in accounting department by 25%</t>
    </r>
    <r>
      <rPr>
        <sz val="11"/>
        <color theme="1"/>
        <rFont val="Calibri"/>
        <family val="2"/>
        <charset val="204"/>
        <scheme val="minor"/>
      </rPr>
      <t xml:space="preserve">. </t>
    </r>
    <r>
      <rPr>
        <sz val="11"/>
        <color rgb="FFFF0000"/>
        <rFont val="Calibri"/>
        <family val="2"/>
        <charset val="204"/>
        <scheme val="minor"/>
      </rPr>
      <t>Number of employees in accounting department currently is 20 people. Average gross salary in accounting department is $300 per month</t>
    </r>
    <r>
      <rPr>
        <sz val="11"/>
        <color theme="1"/>
        <rFont val="Calibri"/>
        <family val="2"/>
        <charset val="204"/>
        <scheme val="minor"/>
      </rPr>
      <t xml:space="preserve">. </t>
    </r>
    <r>
      <rPr>
        <sz val="11"/>
        <color rgb="FFFF0000"/>
        <rFont val="Calibri"/>
        <family val="2"/>
        <charset val="204"/>
        <scheme val="minor"/>
      </rPr>
      <t>Discount rate is 10%.</t>
    </r>
    <r>
      <rPr>
        <sz val="11"/>
        <color theme="1"/>
        <rFont val="Calibri"/>
        <family val="2"/>
        <charset val="204"/>
        <scheme val="minor"/>
      </rPr>
      <t xml:space="preserve"> Calculate the effect of such improvement in form of NPV.</t>
    </r>
  </si>
  <si>
    <t>Discount factor</t>
  </si>
  <si>
    <t>6</t>
  </si>
  <si>
    <t>Discounted operational cash flow, $</t>
  </si>
  <si>
    <t>7</t>
  </si>
  <si>
    <t>Investments, $</t>
  </si>
  <si>
    <t>8</t>
  </si>
  <si>
    <t>Discounted investents, $</t>
  </si>
  <si>
    <t>9</t>
  </si>
  <si>
    <t>Net cash flow, $</t>
  </si>
  <si>
    <t>10</t>
  </si>
  <si>
    <t>Net discounted cash flow, $</t>
  </si>
  <si>
    <t>11</t>
  </si>
  <si>
    <t>Net present value (NPV), $</t>
  </si>
  <si>
    <t>12</t>
  </si>
  <si>
    <t>Profitability index</t>
  </si>
  <si>
    <t>Increase in revenue</t>
  </si>
  <si>
    <t>Current losts in revenue because of orders cancellation, $</t>
  </si>
  <si>
    <t>Eliminated orders cancellations, %</t>
  </si>
  <si>
    <t>Current sales revenue, $</t>
  </si>
  <si>
    <t>Increase in sales revenue because of eliminating of orders cancellation, $</t>
  </si>
  <si>
    <t>Expected increase in sales revenue because of decreasing the purchasing load on sales managers, %</t>
  </si>
  <si>
    <t>Expected increase in sales revenue because of decreasing the purchasing load on sales managers, $</t>
  </si>
  <si>
    <t>Total increase in sales revenue, $</t>
  </si>
  <si>
    <t>Market research, $</t>
  </si>
  <si>
    <t>Furniture and equipment, $</t>
  </si>
  <si>
    <t>Share of variable costs in sales revenue, %</t>
  </si>
  <si>
    <t>Additional variable costs, $</t>
  </si>
  <si>
    <t>Salary of a procurement department employees monthly, $</t>
  </si>
  <si>
    <t>Salary and single social tax monthly, $</t>
  </si>
  <si>
    <t>3.7</t>
  </si>
  <si>
    <t>Salary and single social tax yearly, $</t>
  </si>
  <si>
    <t>3.8</t>
  </si>
  <si>
    <t>Monthly fee for the new software support, $</t>
  </si>
  <si>
    <t>3.9</t>
  </si>
  <si>
    <t>Yearly fee for the new software support, $</t>
  </si>
  <si>
    <t>3.10</t>
  </si>
  <si>
    <t>3.11</t>
  </si>
  <si>
    <t>3.12</t>
  </si>
  <si>
    <r>
      <t xml:space="preserve">Calculate the economic effect of the measures related to establishing the procurement department in the company. </t>
    </r>
    <r>
      <rPr>
        <sz val="11"/>
        <color rgb="FFFF0000"/>
        <rFont val="Calibri"/>
        <family val="2"/>
        <charset val="204"/>
        <scheme val="minor"/>
      </rPr>
      <t>Currently the company losts $ 50 000 of sales revenue because of the orders cancellation. It is expected that establishment of the procurement department will eliminate 70% of such losses.</t>
    </r>
    <r>
      <rPr>
        <sz val="11"/>
        <color theme="1"/>
        <rFont val="Calibri"/>
        <family val="2"/>
        <charset val="204"/>
        <scheme val="minor"/>
      </rPr>
      <t xml:space="preserve"> </t>
    </r>
    <r>
      <rPr>
        <sz val="11"/>
        <color rgb="FFFF0000"/>
        <rFont val="Calibri"/>
        <family val="2"/>
        <charset val="204"/>
        <scheme val="minor"/>
      </rPr>
      <t>Also it is expected that establishment of the procurement department will dectrase the load on sales managers, so they will perform sales activity better, and sales revenue will rise by 10%.</t>
    </r>
    <r>
      <rPr>
        <sz val="11"/>
        <color theme="1"/>
        <rFont val="Calibri"/>
        <family val="2"/>
        <charset val="204"/>
        <scheme val="minor"/>
      </rPr>
      <t xml:space="preserve">
</t>
    </r>
    <r>
      <rPr>
        <sz val="11"/>
        <color rgb="FFFF0000"/>
        <rFont val="Calibri"/>
        <family val="2"/>
        <charset val="204"/>
        <scheme val="minor"/>
      </rPr>
      <t>Currently sales revenue in the company is $ 300 000 per year.</t>
    </r>
    <r>
      <rPr>
        <sz val="11"/>
        <color theme="1"/>
        <rFont val="Calibri"/>
        <family val="2"/>
        <charset val="204"/>
        <scheme val="minor"/>
      </rPr>
      <t xml:space="preserve"> </t>
    </r>
    <r>
      <rPr>
        <sz val="11"/>
        <color rgb="FFFF0000"/>
        <rFont val="Calibri"/>
        <family val="2"/>
        <charset val="204"/>
        <scheme val="minor"/>
      </rPr>
      <t>Share of variable costs in sales revenue is 45%.</t>
    </r>
    <r>
      <rPr>
        <sz val="11"/>
        <color theme="1"/>
        <rFont val="Calibri"/>
        <family val="2"/>
        <charset val="204"/>
        <scheme val="minor"/>
      </rPr>
      <t xml:space="preserve">
</t>
    </r>
    <r>
      <rPr>
        <sz val="11"/>
        <color rgb="FFFF0000"/>
        <rFont val="Calibri"/>
        <family val="2"/>
        <charset val="204"/>
        <scheme val="minor"/>
      </rPr>
      <t>But it is also necessary to perform market research which will cost $ 2 000.</t>
    </r>
    <r>
      <rPr>
        <sz val="11"/>
        <color theme="1"/>
        <rFont val="Calibri"/>
        <family val="2"/>
        <charset val="204"/>
        <scheme val="minor"/>
      </rPr>
      <t xml:space="preserve">
</t>
    </r>
    <r>
      <rPr>
        <sz val="11"/>
        <color rgb="FFFF0000"/>
        <rFont val="Calibri"/>
        <family val="2"/>
        <charset val="204"/>
        <scheme val="minor"/>
      </rPr>
      <t xml:space="preserve">In order to  establish the procurement department, it is necessary to buy furniture and equipment for $ 8 000 with service life 5 years. </t>
    </r>
    <r>
      <rPr>
        <sz val="11"/>
        <color theme="1"/>
        <rFont val="Calibri"/>
        <family val="2"/>
        <charset val="204"/>
        <scheme val="minor"/>
      </rPr>
      <t xml:space="preserve">
</t>
    </r>
    <r>
      <rPr>
        <sz val="11"/>
        <color rgb="FFFF0000"/>
        <rFont val="Calibri"/>
        <family val="2"/>
        <charset val="204"/>
        <scheme val="minor"/>
      </rPr>
      <t>Salary of a procurement department employees is $ 900 per month.</t>
    </r>
    <r>
      <rPr>
        <sz val="11"/>
        <color theme="1"/>
        <rFont val="Calibri"/>
        <family val="2"/>
        <charset val="204"/>
        <scheme val="minor"/>
      </rPr>
      <t xml:space="preserve">
</t>
    </r>
    <r>
      <rPr>
        <sz val="11"/>
        <color rgb="FFFF0000"/>
        <rFont val="Calibri"/>
        <family val="2"/>
        <charset val="204"/>
        <scheme val="minor"/>
      </rPr>
      <t>Monthly fee for the new software support is $ 400.</t>
    </r>
    <r>
      <rPr>
        <sz val="11"/>
        <color theme="1"/>
        <rFont val="Calibri"/>
        <family val="2"/>
        <charset val="204"/>
        <scheme val="minor"/>
      </rPr>
      <t xml:space="preserve">
Discount rate is 10%. Calculate the effect of establishing the procurement department in the company in form of NPV.</t>
    </r>
  </si>
  <si>
    <t>3.13</t>
  </si>
  <si>
    <t>Total current costs, $</t>
  </si>
  <si>
    <t>-</t>
  </si>
  <si>
    <t>Ilp = Iout / Ie</t>
  </si>
  <si>
    <t>Tms = MS1 * E</t>
  </si>
  <si>
    <t>SST = SSTR * Tms</t>
  </si>
  <si>
    <t>ML</t>
  </si>
  <si>
    <t>Pes</t>
  </si>
  <si>
    <t>Opt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</si>
</sst>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charset val="204"/>
      <scheme val="minor"/>
    </font>
    <font>
      <sz val="11"/>
      <color rgb="FFFF0000"/>
      <name val="Calibri"/>
      <family val="2"/>
      <charset val="204"/>
      <scheme val="minor"/>
    </font>
    <font>
      <sz val="11"/>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9">
    <xf numFmtId="0" fontId="0" fillId="0" borderId="0" xfId="0"/>
    <xf numFmtId="49" fontId="0" fillId="0" borderId="0" xfId="0" applyNumberFormat="1"/>
    <xf numFmtId="0" fontId="0" fillId="2" borderId="0" xfId="0" applyFill="1"/>
    <xf numFmtId="164" fontId="0" fillId="0" borderId="0" xfId="0" applyNumberFormat="1"/>
    <xf numFmtId="164" fontId="0" fillId="2" borderId="0" xfId="0" applyNumberFormat="1" applyFill="1"/>
    <xf numFmtId="0" fontId="0" fillId="0" borderId="0" xfId="0" applyAlignment="1">
      <alignment wrapText="1"/>
    </xf>
    <xf numFmtId="9" fontId="0" fillId="0" borderId="0" xfId="0" applyNumberFormat="1"/>
    <xf numFmtId="0" fontId="0" fillId="0" borderId="0" xfId="0" applyAlignment="1">
      <alignment horizontal="left" wrapText="1"/>
    </xf>
    <xf numFmtId="9" fontId="0" fillId="0" borderId="0" xfId="1"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B4" sqref="B4"/>
    </sheetView>
  </sheetViews>
  <sheetFormatPr defaultRowHeight="15" x14ac:dyDescent="0.25"/>
  <cols>
    <col min="1" max="1" width="10.28515625" style="1" customWidth="1"/>
    <col min="2" max="2" width="41.7109375" customWidth="1"/>
    <col min="3" max="3" width="9.7109375" bestFit="1" customWidth="1"/>
  </cols>
  <sheetData>
    <row r="1" spans="1:11" ht="74.45" customHeight="1" x14ac:dyDescent="0.25">
      <c r="A1" s="7" t="s">
        <v>32</v>
      </c>
      <c r="B1" s="7"/>
      <c r="C1" s="7"/>
      <c r="D1" s="7"/>
      <c r="E1" s="7"/>
      <c r="F1" s="7"/>
      <c r="G1" s="7"/>
      <c r="H1" s="7"/>
      <c r="I1" s="7"/>
      <c r="J1" s="7"/>
      <c r="K1" s="7"/>
    </row>
    <row r="3" spans="1:11" x14ac:dyDescent="0.25">
      <c r="A3" s="1" t="s">
        <v>0</v>
      </c>
      <c r="B3" t="s">
        <v>1</v>
      </c>
      <c r="C3" t="s">
        <v>2</v>
      </c>
    </row>
    <row r="4" spans="1:11" x14ac:dyDescent="0.25">
      <c r="A4" s="1">
        <v>1</v>
      </c>
      <c r="B4" t="s">
        <v>3</v>
      </c>
    </row>
    <row r="5" spans="1:11" x14ac:dyDescent="0.25">
      <c r="A5" s="1" t="s">
        <v>4</v>
      </c>
      <c r="B5" t="s">
        <v>5</v>
      </c>
      <c r="C5">
        <v>2</v>
      </c>
    </row>
    <row r="6" spans="1:11" x14ac:dyDescent="0.25">
      <c r="A6" s="1" t="s">
        <v>7</v>
      </c>
      <c r="B6" t="s">
        <v>6</v>
      </c>
      <c r="C6">
        <v>300</v>
      </c>
    </row>
    <row r="7" spans="1:11" x14ac:dyDescent="0.25">
      <c r="A7" s="1" t="s">
        <v>8</v>
      </c>
      <c r="B7" t="s">
        <v>9</v>
      </c>
      <c r="C7">
        <f>C5*C6</f>
        <v>600</v>
      </c>
      <c r="F7" t="s">
        <v>115</v>
      </c>
    </row>
    <row r="8" spans="1:11" x14ac:dyDescent="0.25">
      <c r="A8" s="1" t="s">
        <v>10</v>
      </c>
      <c r="B8" t="s">
        <v>11</v>
      </c>
      <c r="C8" s="6">
        <v>0.22</v>
      </c>
    </row>
    <row r="9" spans="1:11" x14ac:dyDescent="0.25">
      <c r="A9" s="1" t="s">
        <v>12</v>
      </c>
      <c r="B9" t="s">
        <v>13</v>
      </c>
      <c r="C9">
        <f>C7*C8</f>
        <v>132</v>
      </c>
      <c r="F9" t="s">
        <v>116</v>
      </c>
    </row>
    <row r="10" spans="1:11" x14ac:dyDescent="0.25">
      <c r="A10" s="1" t="s">
        <v>14</v>
      </c>
      <c r="B10" t="s">
        <v>16</v>
      </c>
      <c r="C10">
        <f>C7+C9</f>
        <v>732</v>
      </c>
    </row>
    <row r="11" spans="1:11" x14ac:dyDescent="0.25">
      <c r="A11" s="1" t="s">
        <v>15</v>
      </c>
      <c r="B11" t="s">
        <v>17</v>
      </c>
      <c r="C11">
        <f>C10*12</f>
        <v>8784</v>
      </c>
    </row>
    <row r="12" spans="1:11" x14ac:dyDescent="0.25">
      <c r="A12" s="1" t="s">
        <v>18</v>
      </c>
      <c r="B12" t="s">
        <v>19</v>
      </c>
    </row>
    <row r="13" spans="1:11" x14ac:dyDescent="0.25">
      <c r="A13" s="1" t="s">
        <v>20</v>
      </c>
      <c r="B13" t="s">
        <v>21</v>
      </c>
      <c r="C13">
        <v>10000</v>
      </c>
    </row>
    <row r="14" spans="1:11" x14ac:dyDescent="0.25">
      <c r="A14" s="1" t="s">
        <v>22</v>
      </c>
      <c r="B14" t="s">
        <v>23</v>
      </c>
      <c r="C14">
        <v>4000</v>
      </c>
    </row>
    <row r="15" spans="1:11" x14ac:dyDescent="0.25">
      <c r="A15" s="1" t="s">
        <v>24</v>
      </c>
      <c r="B15" t="s">
        <v>25</v>
      </c>
      <c r="C15">
        <f>C13+C14</f>
        <v>14000</v>
      </c>
    </row>
    <row r="16" spans="1:11" x14ac:dyDescent="0.25">
      <c r="A16" s="1" t="s">
        <v>26</v>
      </c>
      <c r="B16" t="s">
        <v>27</v>
      </c>
    </row>
    <row r="17" spans="1:3" x14ac:dyDescent="0.25">
      <c r="A17" s="1" t="s">
        <v>28</v>
      </c>
      <c r="B17" t="s">
        <v>29</v>
      </c>
      <c r="C17">
        <v>100</v>
      </c>
    </row>
    <row r="18" spans="1:3" x14ac:dyDescent="0.25">
      <c r="A18" s="1" t="s">
        <v>30</v>
      </c>
      <c r="B18" t="s">
        <v>31</v>
      </c>
      <c r="C18">
        <f>C17*12</f>
        <v>1200</v>
      </c>
    </row>
    <row r="19" spans="1:3" x14ac:dyDescent="0.25">
      <c r="A19" s="1" t="s">
        <v>33</v>
      </c>
      <c r="B19" t="s">
        <v>34</v>
      </c>
      <c r="C19">
        <v>4</v>
      </c>
    </row>
    <row r="20" spans="1:3" x14ac:dyDescent="0.25">
      <c r="A20" s="1" t="s">
        <v>35</v>
      </c>
      <c r="B20" t="s">
        <v>36</v>
      </c>
      <c r="C20" s="6">
        <f>1/C19</f>
        <v>0.25</v>
      </c>
    </row>
    <row r="21" spans="1:3" x14ac:dyDescent="0.25">
      <c r="A21" s="1" t="s">
        <v>37</v>
      </c>
      <c r="B21" t="s">
        <v>38</v>
      </c>
      <c r="C21">
        <f>C15*C20</f>
        <v>3500</v>
      </c>
    </row>
    <row r="22" spans="1:3" x14ac:dyDescent="0.25">
      <c r="A22" s="1" t="s">
        <v>39</v>
      </c>
      <c r="B22" t="s">
        <v>40</v>
      </c>
      <c r="C22">
        <f>C18+C21</f>
        <v>4700</v>
      </c>
    </row>
    <row r="23" spans="1:3" x14ac:dyDescent="0.25">
      <c r="A23" s="1" t="s">
        <v>41</v>
      </c>
      <c r="B23" t="s">
        <v>42</v>
      </c>
    </row>
    <row r="24" spans="1:3" x14ac:dyDescent="0.25">
      <c r="A24" s="1" t="s">
        <v>43</v>
      </c>
      <c r="B24" t="s">
        <v>44</v>
      </c>
      <c r="C24">
        <f>C11-C22</f>
        <v>4084</v>
      </c>
    </row>
    <row r="25" spans="1:3" x14ac:dyDescent="0.25">
      <c r="A25" s="1" t="s">
        <v>45</v>
      </c>
      <c r="B25" t="s">
        <v>46</v>
      </c>
      <c r="C25" s="6">
        <v>0.18</v>
      </c>
    </row>
    <row r="26" spans="1:3" x14ac:dyDescent="0.25">
      <c r="A26" s="1" t="s">
        <v>47</v>
      </c>
      <c r="B26" t="s">
        <v>48</v>
      </c>
      <c r="C26">
        <f>C25*C24</f>
        <v>735.12</v>
      </c>
    </row>
    <row r="27" spans="1:3" x14ac:dyDescent="0.25">
      <c r="A27" s="1" t="s">
        <v>49</v>
      </c>
      <c r="B27" t="s">
        <v>50</v>
      </c>
      <c r="C27" s="2">
        <f>C24-C26</f>
        <v>3348.88</v>
      </c>
    </row>
    <row r="28" spans="1:3" x14ac:dyDescent="0.25">
      <c r="A28" s="1" t="s">
        <v>51</v>
      </c>
      <c r="B28" t="s">
        <v>52</v>
      </c>
      <c r="C28" s="4">
        <f>C15/(C27+C21)</f>
        <v>2.0441298431276356</v>
      </c>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9" zoomScale="130" zoomScaleNormal="130" workbookViewId="0">
      <selection activeCell="C5" sqref="C5:C14"/>
    </sheetView>
  </sheetViews>
  <sheetFormatPr defaultRowHeight="15" x14ac:dyDescent="0.25"/>
  <cols>
    <col min="1" max="1" width="7.7109375" style="1" customWidth="1"/>
    <col min="2" max="2" width="47.7109375" customWidth="1"/>
    <col min="3" max="4" width="9.7109375" bestFit="1" customWidth="1"/>
  </cols>
  <sheetData>
    <row r="1" spans="1:9" ht="119.45" customHeight="1" x14ac:dyDescent="0.25">
      <c r="A1" s="7" t="s">
        <v>71</v>
      </c>
      <c r="B1" s="7"/>
      <c r="C1" s="7"/>
      <c r="D1" s="7"/>
      <c r="E1" s="7"/>
      <c r="F1" s="7"/>
      <c r="G1" s="7"/>
      <c r="H1" s="7"/>
      <c r="I1" s="7"/>
    </row>
    <row r="3" spans="1:9" x14ac:dyDescent="0.25">
      <c r="A3" s="1" t="s">
        <v>0</v>
      </c>
      <c r="B3" t="s">
        <v>1</v>
      </c>
      <c r="C3" t="s">
        <v>2</v>
      </c>
    </row>
    <row r="4" spans="1:9" x14ac:dyDescent="0.25">
      <c r="A4" s="1">
        <v>1</v>
      </c>
      <c r="B4" t="s">
        <v>3</v>
      </c>
      <c r="E4" t="s">
        <v>114</v>
      </c>
    </row>
    <row r="5" spans="1:9" x14ac:dyDescent="0.25">
      <c r="A5" s="1" t="s">
        <v>4</v>
      </c>
      <c r="B5" t="s">
        <v>53</v>
      </c>
      <c r="C5">
        <v>1.25</v>
      </c>
    </row>
    <row r="6" spans="1:9" x14ac:dyDescent="0.25">
      <c r="A6" s="1" t="s">
        <v>7</v>
      </c>
      <c r="B6" t="s">
        <v>54</v>
      </c>
      <c r="C6">
        <f>C7/C5</f>
        <v>16</v>
      </c>
    </row>
    <row r="7" spans="1:9" x14ac:dyDescent="0.25">
      <c r="A7" s="1" t="s">
        <v>8</v>
      </c>
      <c r="B7" t="s">
        <v>55</v>
      </c>
      <c r="C7">
        <v>20</v>
      </c>
    </row>
    <row r="8" spans="1:9" x14ac:dyDescent="0.25">
      <c r="A8" s="1" t="s">
        <v>10</v>
      </c>
      <c r="B8" t="s">
        <v>56</v>
      </c>
      <c r="C8">
        <f>C7-C6</f>
        <v>4</v>
      </c>
    </row>
    <row r="9" spans="1:9" x14ac:dyDescent="0.25">
      <c r="A9" s="1" t="s">
        <v>12</v>
      </c>
      <c r="B9" t="s">
        <v>57</v>
      </c>
      <c r="C9">
        <v>300</v>
      </c>
    </row>
    <row r="10" spans="1:9" x14ac:dyDescent="0.25">
      <c r="A10" s="1" t="s">
        <v>14</v>
      </c>
      <c r="B10" t="s">
        <v>58</v>
      </c>
      <c r="C10">
        <f>C8*C9</f>
        <v>1200</v>
      </c>
    </row>
    <row r="11" spans="1:9" x14ac:dyDescent="0.25">
      <c r="A11" s="1" t="s">
        <v>15</v>
      </c>
      <c r="B11" t="s">
        <v>11</v>
      </c>
      <c r="C11" s="6">
        <v>0.22</v>
      </c>
    </row>
    <row r="12" spans="1:9" x14ac:dyDescent="0.25">
      <c r="A12" s="1" t="s">
        <v>59</v>
      </c>
      <c r="B12" t="s">
        <v>13</v>
      </c>
      <c r="C12">
        <f>C11*C10</f>
        <v>264</v>
      </c>
    </row>
    <row r="13" spans="1:9" x14ac:dyDescent="0.25">
      <c r="A13" s="1" t="s">
        <v>60</v>
      </c>
      <c r="B13" t="s">
        <v>61</v>
      </c>
      <c r="C13">
        <f>C10+C12</f>
        <v>1464</v>
      </c>
    </row>
    <row r="14" spans="1:9" x14ac:dyDescent="0.25">
      <c r="A14" s="1" t="s">
        <v>62</v>
      </c>
      <c r="B14" t="s">
        <v>17</v>
      </c>
      <c r="C14">
        <f>C13*12</f>
        <v>17568</v>
      </c>
    </row>
    <row r="15" spans="1:9" x14ac:dyDescent="0.25">
      <c r="A15" s="1" t="s">
        <v>18</v>
      </c>
      <c r="B15" t="s">
        <v>19</v>
      </c>
    </row>
    <row r="16" spans="1:9" x14ac:dyDescent="0.25">
      <c r="A16" s="1" t="s">
        <v>20</v>
      </c>
      <c r="B16" t="s">
        <v>21</v>
      </c>
      <c r="C16">
        <v>10000</v>
      </c>
    </row>
    <row r="17" spans="1:8" x14ac:dyDescent="0.25">
      <c r="A17" s="1" t="s">
        <v>22</v>
      </c>
      <c r="B17" t="s">
        <v>23</v>
      </c>
      <c r="C17">
        <v>4000</v>
      </c>
    </row>
    <row r="18" spans="1:8" x14ac:dyDescent="0.25">
      <c r="A18" s="1" t="s">
        <v>24</v>
      </c>
      <c r="B18" t="s">
        <v>25</v>
      </c>
      <c r="C18">
        <f>C16+C17</f>
        <v>14000</v>
      </c>
    </row>
    <row r="19" spans="1:8" x14ac:dyDescent="0.25">
      <c r="A19" s="1" t="s">
        <v>26</v>
      </c>
      <c r="B19" t="s">
        <v>27</v>
      </c>
    </row>
    <row r="20" spans="1:8" x14ac:dyDescent="0.25">
      <c r="A20" s="1" t="s">
        <v>28</v>
      </c>
      <c r="B20" t="s">
        <v>63</v>
      </c>
      <c r="C20">
        <v>100</v>
      </c>
    </row>
    <row r="21" spans="1:8" x14ac:dyDescent="0.25">
      <c r="A21" s="1" t="s">
        <v>30</v>
      </c>
      <c r="B21" t="s">
        <v>64</v>
      </c>
      <c r="C21">
        <f>C20*12</f>
        <v>1200</v>
      </c>
    </row>
    <row r="22" spans="1:8" x14ac:dyDescent="0.25">
      <c r="A22" s="1" t="s">
        <v>33</v>
      </c>
      <c r="B22" t="s">
        <v>65</v>
      </c>
      <c r="C22">
        <v>4</v>
      </c>
    </row>
    <row r="23" spans="1:8" x14ac:dyDescent="0.25">
      <c r="A23" s="1" t="s">
        <v>35</v>
      </c>
      <c r="B23" t="s">
        <v>36</v>
      </c>
      <c r="C23" s="8">
        <f>1/C22</f>
        <v>0.25</v>
      </c>
    </row>
    <row r="24" spans="1:8" x14ac:dyDescent="0.25">
      <c r="A24" s="1" t="s">
        <v>37</v>
      </c>
      <c r="B24" t="s">
        <v>38</v>
      </c>
      <c r="C24">
        <f>C18*C23</f>
        <v>3500</v>
      </c>
    </row>
    <row r="25" spans="1:8" x14ac:dyDescent="0.25">
      <c r="A25" s="1" t="s">
        <v>39</v>
      </c>
      <c r="B25" t="s">
        <v>40</v>
      </c>
      <c r="C25">
        <f>C21+C24</f>
        <v>4700</v>
      </c>
    </row>
    <row r="26" spans="1:8" x14ac:dyDescent="0.25">
      <c r="A26" s="1" t="s">
        <v>41</v>
      </c>
      <c r="B26" t="s">
        <v>42</v>
      </c>
    </row>
    <row r="27" spans="1:8" x14ac:dyDescent="0.25">
      <c r="A27" s="1" t="s">
        <v>43</v>
      </c>
      <c r="B27" t="s">
        <v>44</v>
      </c>
      <c r="C27">
        <f>C14-C25</f>
        <v>12868</v>
      </c>
    </row>
    <row r="28" spans="1:8" x14ac:dyDescent="0.25">
      <c r="A28" s="1" t="s">
        <v>45</v>
      </c>
      <c r="B28" t="s">
        <v>46</v>
      </c>
      <c r="C28" s="6">
        <v>0.18</v>
      </c>
    </row>
    <row r="29" spans="1:8" x14ac:dyDescent="0.25">
      <c r="A29" s="1" t="s">
        <v>47</v>
      </c>
      <c r="B29" t="s">
        <v>48</v>
      </c>
      <c r="C29">
        <f>C28*C27</f>
        <v>2316.2399999999998</v>
      </c>
    </row>
    <row r="30" spans="1:8" x14ac:dyDescent="0.25">
      <c r="A30" s="1" t="s">
        <v>49</v>
      </c>
      <c r="B30" t="s">
        <v>50</v>
      </c>
      <c r="C30" s="2">
        <f>C27-C29</f>
        <v>10551.76</v>
      </c>
    </row>
    <row r="32" spans="1:8" x14ac:dyDescent="0.25">
      <c r="A32" s="1" t="s">
        <v>0</v>
      </c>
      <c r="B32" t="s">
        <v>66</v>
      </c>
      <c r="C32">
        <v>2021</v>
      </c>
      <c r="D32">
        <v>2022</v>
      </c>
      <c r="E32">
        <v>2023</v>
      </c>
      <c r="F32">
        <v>2024</v>
      </c>
      <c r="G32">
        <v>2025</v>
      </c>
      <c r="H32" t="s">
        <v>67</v>
      </c>
    </row>
    <row r="33" spans="1:8" x14ac:dyDescent="0.25">
      <c r="A33" s="1" t="s">
        <v>68</v>
      </c>
      <c r="B33" t="s">
        <v>50</v>
      </c>
      <c r="D33">
        <f>C30</f>
        <v>10551.76</v>
      </c>
      <c r="E33">
        <f>D33</f>
        <v>10551.76</v>
      </c>
      <c r="F33">
        <f t="shared" ref="F33:G33" si="0">E33</f>
        <v>10551.76</v>
      </c>
      <c r="G33">
        <f t="shared" si="0"/>
        <v>10551.76</v>
      </c>
      <c r="H33">
        <f t="shared" ref="H33:H41" si="1">SUM(C33:G33)</f>
        <v>42207.040000000001</v>
      </c>
    </row>
    <row r="34" spans="1:8" x14ac:dyDescent="0.25">
      <c r="A34" s="1" t="s">
        <v>18</v>
      </c>
      <c r="B34" t="s">
        <v>38</v>
      </c>
      <c r="D34">
        <f>C24</f>
        <v>3500</v>
      </c>
      <c r="E34">
        <f>D34</f>
        <v>3500</v>
      </c>
      <c r="F34">
        <f t="shared" ref="F34:G34" si="2">E34</f>
        <v>3500</v>
      </c>
      <c r="G34">
        <f t="shared" si="2"/>
        <v>3500</v>
      </c>
      <c r="H34">
        <f t="shared" si="1"/>
        <v>14000</v>
      </c>
    </row>
    <row r="35" spans="1:8" x14ac:dyDescent="0.25">
      <c r="A35" s="1" t="s">
        <v>26</v>
      </c>
      <c r="B35" t="s">
        <v>69</v>
      </c>
      <c r="D35">
        <f>D33+D34</f>
        <v>14051.76</v>
      </c>
      <c r="E35">
        <f t="shared" ref="E35:G35" si="3">E33+E34</f>
        <v>14051.76</v>
      </c>
      <c r="F35">
        <f t="shared" si="3"/>
        <v>14051.76</v>
      </c>
      <c r="G35">
        <f t="shared" si="3"/>
        <v>14051.76</v>
      </c>
      <c r="H35">
        <f t="shared" si="1"/>
        <v>56207.040000000001</v>
      </c>
    </row>
    <row r="36" spans="1:8" x14ac:dyDescent="0.25">
      <c r="A36" s="1" t="s">
        <v>41</v>
      </c>
      <c r="B36" t="s">
        <v>70</v>
      </c>
      <c r="C36" s="6">
        <v>0.1</v>
      </c>
      <c r="D36" s="6">
        <v>0.1</v>
      </c>
      <c r="E36" s="6">
        <f>D36</f>
        <v>0.1</v>
      </c>
      <c r="F36" s="6">
        <f t="shared" ref="F36:G36" si="4">E36</f>
        <v>0.1</v>
      </c>
      <c r="G36" s="6">
        <f t="shared" si="4"/>
        <v>0.1</v>
      </c>
    </row>
    <row r="37" spans="1:8" x14ac:dyDescent="0.25">
      <c r="A37" s="1" t="s">
        <v>51</v>
      </c>
      <c r="B37" t="s">
        <v>72</v>
      </c>
      <c r="C37">
        <f>1/(1+C36)</f>
        <v>0.90909090909090906</v>
      </c>
      <c r="D37">
        <f>C37/(1+D36)</f>
        <v>0.82644628099173545</v>
      </c>
      <c r="E37">
        <f t="shared" ref="E37:G37" si="5">D37/(1+E36)</f>
        <v>0.75131480090157765</v>
      </c>
      <c r="F37">
        <f t="shared" si="5"/>
        <v>0.68301345536507052</v>
      </c>
      <c r="G37">
        <f t="shared" si="5"/>
        <v>0.62092132305915493</v>
      </c>
    </row>
    <row r="38" spans="1:8" x14ac:dyDescent="0.25">
      <c r="A38" s="1" t="s">
        <v>73</v>
      </c>
      <c r="B38" t="s">
        <v>74</v>
      </c>
      <c r="C38">
        <f>C35*C37</f>
        <v>0</v>
      </c>
      <c r="D38">
        <f t="shared" ref="D38:G38" si="6">D35*D37</f>
        <v>11613.024793388429</v>
      </c>
      <c r="E38">
        <f t="shared" si="6"/>
        <v>10557.295266716754</v>
      </c>
      <c r="F38">
        <f t="shared" si="6"/>
        <v>9597.5411515606829</v>
      </c>
      <c r="G38">
        <f t="shared" si="6"/>
        <v>8725.0374105097108</v>
      </c>
      <c r="H38">
        <f t="shared" si="1"/>
        <v>40492.898622175577</v>
      </c>
    </row>
    <row r="39" spans="1:8" x14ac:dyDescent="0.25">
      <c r="A39" s="1" t="s">
        <v>75</v>
      </c>
      <c r="B39" t="s">
        <v>76</v>
      </c>
      <c r="C39">
        <f>C18</f>
        <v>14000</v>
      </c>
      <c r="H39">
        <f t="shared" si="1"/>
        <v>14000</v>
      </c>
    </row>
    <row r="40" spans="1:8" x14ac:dyDescent="0.25">
      <c r="A40" s="1" t="s">
        <v>77</v>
      </c>
      <c r="B40" t="s">
        <v>78</v>
      </c>
      <c r="C40">
        <f>C39*C37</f>
        <v>12727.272727272726</v>
      </c>
      <c r="D40">
        <f t="shared" ref="D40:G40" si="7">D39*D37</f>
        <v>0</v>
      </c>
      <c r="E40">
        <f t="shared" si="7"/>
        <v>0</v>
      </c>
      <c r="F40">
        <f t="shared" si="7"/>
        <v>0</v>
      </c>
      <c r="G40">
        <f t="shared" si="7"/>
        <v>0</v>
      </c>
      <c r="H40">
        <f t="shared" si="1"/>
        <v>12727.272727272726</v>
      </c>
    </row>
    <row r="41" spans="1:8" x14ac:dyDescent="0.25">
      <c r="A41" s="1" t="s">
        <v>79</v>
      </c>
      <c r="B41" t="s">
        <v>80</v>
      </c>
      <c r="C41">
        <f>C35-C39</f>
        <v>-14000</v>
      </c>
      <c r="D41">
        <f t="shared" ref="D41:G41" si="8">D35-D39</f>
        <v>14051.76</v>
      </c>
      <c r="E41">
        <f t="shared" si="8"/>
        <v>14051.76</v>
      </c>
      <c r="F41">
        <f t="shared" si="8"/>
        <v>14051.76</v>
      </c>
      <c r="G41">
        <f t="shared" si="8"/>
        <v>14051.76</v>
      </c>
      <c r="H41">
        <f t="shared" si="1"/>
        <v>42207.040000000001</v>
      </c>
    </row>
    <row r="42" spans="1:8" x14ac:dyDescent="0.25">
      <c r="A42" s="1" t="s">
        <v>81</v>
      </c>
      <c r="B42" t="s">
        <v>82</v>
      </c>
      <c r="C42">
        <f>C38-C40</f>
        <v>-12727.272727272726</v>
      </c>
      <c r="D42">
        <f t="shared" ref="D42:G42" si="9">D38-D40</f>
        <v>11613.024793388429</v>
      </c>
      <c r="E42">
        <f t="shared" si="9"/>
        <v>10557.295266716754</v>
      </c>
      <c r="F42">
        <f t="shared" si="9"/>
        <v>9597.5411515606829</v>
      </c>
      <c r="G42">
        <f t="shared" si="9"/>
        <v>8725.0374105097108</v>
      </c>
      <c r="H42" s="2">
        <f>SUM(C42:G42)</f>
        <v>27765.625894902852</v>
      </c>
    </row>
    <row r="43" spans="1:8" x14ac:dyDescent="0.25">
      <c r="A43" s="1" t="s">
        <v>83</v>
      </c>
      <c r="B43" t="s">
        <v>84</v>
      </c>
      <c r="C43">
        <f>H42</f>
        <v>27765.625894902852</v>
      </c>
    </row>
    <row r="44" spans="1:8" x14ac:dyDescent="0.25">
      <c r="A44" s="1" t="s">
        <v>85</v>
      </c>
      <c r="B44" t="s">
        <v>86</v>
      </c>
      <c r="C44" s="3">
        <f>H38/H40</f>
        <v>3.181584891742367</v>
      </c>
      <c r="D44" s="3">
        <f>1+H42/H40</f>
        <v>3.181584891742367</v>
      </c>
    </row>
  </sheetData>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Normal="100" workbookViewId="0">
      <selection activeCell="D37" sqref="D37:H37"/>
    </sheetView>
  </sheetViews>
  <sheetFormatPr defaultRowHeight="15" x14ac:dyDescent="0.25"/>
  <cols>
    <col min="1" max="1" width="18.85546875" style="1" customWidth="1"/>
    <col min="2" max="2" width="59.140625" customWidth="1"/>
    <col min="3" max="3" width="12" customWidth="1"/>
  </cols>
  <sheetData>
    <row r="1" spans="1:12" ht="139.5" customHeight="1" x14ac:dyDescent="0.25">
      <c r="A1" s="7" t="s">
        <v>110</v>
      </c>
      <c r="B1" s="7"/>
      <c r="C1" s="7"/>
      <c r="D1" s="7"/>
      <c r="E1" s="7"/>
      <c r="F1" s="7"/>
      <c r="G1" s="7"/>
      <c r="H1" s="7"/>
      <c r="I1" s="7"/>
      <c r="J1" s="7"/>
      <c r="K1" s="7"/>
      <c r="L1" s="7"/>
    </row>
    <row r="3" spans="1:12" x14ac:dyDescent="0.25">
      <c r="A3" s="1" t="s">
        <v>0</v>
      </c>
      <c r="B3" t="s">
        <v>1</v>
      </c>
      <c r="C3" t="s">
        <v>2</v>
      </c>
    </row>
    <row r="4" spans="1:12" x14ac:dyDescent="0.25">
      <c r="A4" s="1">
        <v>1</v>
      </c>
      <c r="B4" t="s">
        <v>87</v>
      </c>
    </row>
    <row r="5" spans="1:12" x14ac:dyDescent="0.25">
      <c r="A5" s="1" t="s">
        <v>4</v>
      </c>
      <c r="B5" t="s">
        <v>88</v>
      </c>
      <c r="C5">
        <v>50000</v>
      </c>
    </row>
    <row r="6" spans="1:12" x14ac:dyDescent="0.25">
      <c r="A6" s="1" t="s">
        <v>7</v>
      </c>
      <c r="B6" t="s">
        <v>89</v>
      </c>
      <c r="C6" s="6">
        <v>0.7</v>
      </c>
    </row>
    <row r="7" spans="1:12" ht="30" x14ac:dyDescent="0.25">
      <c r="A7" s="1" t="s">
        <v>8</v>
      </c>
      <c r="B7" s="5" t="s">
        <v>91</v>
      </c>
      <c r="C7">
        <f>C5*C6</f>
        <v>35000</v>
      </c>
    </row>
    <row r="8" spans="1:12" x14ac:dyDescent="0.25">
      <c r="A8" s="1" t="s">
        <v>10</v>
      </c>
      <c r="B8" t="s">
        <v>90</v>
      </c>
      <c r="C8">
        <v>300000</v>
      </c>
    </row>
    <row r="9" spans="1:12" ht="30" x14ac:dyDescent="0.25">
      <c r="A9" s="1" t="s">
        <v>12</v>
      </c>
      <c r="B9" s="5" t="s">
        <v>92</v>
      </c>
      <c r="C9" s="6">
        <v>0.1</v>
      </c>
    </row>
    <row r="10" spans="1:12" ht="30" x14ac:dyDescent="0.25">
      <c r="A10" s="1" t="s">
        <v>14</v>
      </c>
      <c r="B10" s="5" t="s">
        <v>93</v>
      </c>
      <c r="C10">
        <f>C8*C9</f>
        <v>30000</v>
      </c>
    </row>
    <row r="11" spans="1:12" x14ac:dyDescent="0.25">
      <c r="A11" s="1" t="s">
        <v>15</v>
      </c>
      <c r="B11" s="5" t="s">
        <v>94</v>
      </c>
      <c r="C11">
        <f>C7+C10</f>
        <v>65000</v>
      </c>
    </row>
    <row r="12" spans="1:12" x14ac:dyDescent="0.25">
      <c r="A12" s="1" t="s">
        <v>18</v>
      </c>
      <c r="B12" s="5" t="s">
        <v>19</v>
      </c>
    </row>
    <row r="13" spans="1:12" x14ac:dyDescent="0.25">
      <c r="A13" s="1" t="s">
        <v>20</v>
      </c>
      <c r="B13" s="5" t="s">
        <v>95</v>
      </c>
      <c r="C13">
        <v>2000</v>
      </c>
    </row>
    <row r="14" spans="1:12" x14ac:dyDescent="0.25">
      <c r="A14" s="1" t="s">
        <v>22</v>
      </c>
      <c r="B14" s="5" t="s">
        <v>96</v>
      </c>
      <c r="C14">
        <v>8000</v>
      </c>
    </row>
    <row r="15" spans="1:12" x14ac:dyDescent="0.25">
      <c r="A15" s="1" t="s">
        <v>24</v>
      </c>
      <c r="B15" s="5" t="s">
        <v>25</v>
      </c>
      <c r="C15">
        <f>C13+C14</f>
        <v>10000</v>
      </c>
    </row>
    <row r="16" spans="1:12" x14ac:dyDescent="0.25">
      <c r="A16" s="1" t="s">
        <v>26</v>
      </c>
      <c r="B16" s="5" t="s">
        <v>27</v>
      </c>
    </row>
    <row r="17" spans="1:3" x14ac:dyDescent="0.25">
      <c r="A17" s="1" t="s">
        <v>28</v>
      </c>
      <c r="B17" t="s">
        <v>97</v>
      </c>
      <c r="C17" s="6">
        <v>0.45</v>
      </c>
    </row>
    <row r="18" spans="1:3" x14ac:dyDescent="0.25">
      <c r="A18" s="1" t="s">
        <v>30</v>
      </c>
      <c r="B18" s="5" t="s">
        <v>98</v>
      </c>
      <c r="C18" s="2">
        <f>C11*C17</f>
        <v>29250</v>
      </c>
    </row>
    <row r="19" spans="1:3" x14ac:dyDescent="0.25">
      <c r="A19" s="1" t="s">
        <v>33</v>
      </c>
      <c r="B19" t="s">
        <v>99</v>
      </c>
      <c r="C19">
        <v>900</v>
      </c>
    </row>
    <row r="20" spans="1:3" x14ac:dyDescent="0.25">
      <c r="A20" s="1" t="s">
        <v>35</v>
      </c>
      <c r="B20" s="5" t="s">
        <v>11</v>
      </c>
      <c r="C20" s="6">
        <v>0.22</v>
      </c>
    </row>
    <row r="21" spans="1:3" x14ac:dyDescent="0.25">
      <c r="A21" s="1" t="s">
        <v>37</v>
      </c>
      <c r="B21" s="5" t="s">
        <v>13</v>
      </c>
      <c r="C21">
        <f>C19*C20</f>
        <v>198</v>
      </c>
    </row>
    <row r="22" spans="1:3" x14ac:dyDescent="0.25">
      <c r="A22" s="1" t="s">
        <v>39</v>
      </c>
      <c r="B22" s="5" t="s">
        <v>100</v>
      </c>
      <c r="C22">
        <f>C19+C21</f>
        <v>1098</v>
      </c>
    </row>
    <row r="23" spans="1:3" x14ac:dyDescent="0.25">
      <c r="A23" s="1" t="s">
        <v>101</v>
      </c>
      <c r="B23" s="5" t="s">
        <v>102</v>
      </c>
      <c r="C23" s="2">
        <f>C22*12</f>
        <v>13176</v>
      </c>
    </row>
    <row r="24" spans="1:3" x14ac:dyDescent="0.25">
      <c r="A24" s="1" t="s">
        <v>103</v>
      </c>
      <c r="B24" t="s">
        <v>104</v>
      </c>
      <c r="C24">
        <v>400</v>
      </c>
    </row>
    <row r="25" spans="1:3" x14ac:dyDescent="0.25">
      <c r="A25" s="1" t="s">
        <v>105</v>
      </c>
      <c r="B25" t="s">
        <v>106</v>
      </c>
      <c r="C25" s="2">
        <f>C24*12</f>
        <v>4800</v>
      </c>
    </row>
    <row r="26" spans="1:3" x14ac:dyDescent="0.25">
      <c r="A26" s="1" t="s">
        <v>107</v>
      </c>
      <c r="B26" t="s">
        <v>34</v>
      </c>
      <c r="C26">
        <v>5</v>
      </c>
    </row>
    <row r="27" spans="1:3" x14ac:dyDescent="0.25">
      <c r="A27" s="1" t="s">
        <v>108</v>
      </c>
      <c r="B27" t="s">
        <v>36</v>
      </c>
      <c r="C27" s="8">
        <f>1/C26</f>
        <v>0.2</v>
      </c>
    </row>
    <row r="28" spans="1:3" x14ac:dyDescent="0.25">
      <c r="A28" s="1" t="s">
        <v>109</v>
      </c>
      <c r="B28" t="s">
        <v>38</v>
      </c>
      <c r="C28" s="2">
        <f>C15*C27</f>
        <v>2000</v>
      </c>
    </row>
    <row r="29" spans="1:3" x14ac:dyDescent="0.25">
      <c r="A29" s="1" t="s">
        <v>111</v>
      </c>
      <c r="B29" t="s">
        <v>112</v>
      </c>
      <c r="C29">
        <f>C18+C23+C25+C28</f>
        <v>49226</v>
      </c>
    </row>
    <row r="30" spans="1:3" x14ac:dyDescent="0.25">
      <c r="A30" s="1" t="s">
        <v>41</v>
      </c>
      <c r="B30" t="s">
        <v>42</v>
      </c>
    </row>
    <row r="31" spans="1:3" x14ac:dyDescent="0.25">
      <c r="A31" s="1" t="s">
        <v>43</v>
      </c>
      <c r="B31" t="s">
        <v>44</v>
      </c>
      <c r="C31">
        <f>C11-C29</f>
        <v>15774</v>
      </c>
    </row>
    <row r="32" spans="1:3" x14ac:dyDescent="0.25">
      <c r="A32" s="1" t="s">
        <v>45</v>
      </c>
      <c r="B32" t="s">
        <v>46</v>
      </c>
      <c r="C32" s="6">
        <v>0.18</v>
      </c>
    </row>
    <row r="33" spans="1:9" x14ac:dyDescent="0.25">
      <c r="A33" s="1" t="s">
        <v>47</v>
      </c>
      <c r="B33" t="s">
        <v>48</v>
      </c>
      <c r="C33">
        <f>C31*C32</f>
        <v>2839.3199999999997</v>
      </c>
    </row>
    <row r="34" spans="1:9" x14ac:dyDescent="0.25">
      <c r="A34" s="1" t="s">
        <v>49</v>
      </c>
      <c r="B34" t="s">
        <v>50</v>
      </c>
      <c r="C34" s="2">
        <f>C31-C33</f>
        <v>12934.68</v>
      </c>
    </row>
    <row r="36" spans="1:9" x14ac:dyDescent="0.25">
      <c r="A36" s="1" t="s">
        <v>0</v>
      </c>
      <c r="B36" t="s">
        <v>66</v>
      </c>
      <c r="C36">
        <v>2020</v>
      </c>
      <c r="D36">
        <v>2021</v>
      </c>
      <c r="E36">
        <v>2022</v>
      </c>
      <c r="F36">
        <v>2023</v>
      </c>
      <c r="G36">
        <v>2024</v>
      </c>
      <c r="H36">
        <v>2025</v>
      </c>
      <c r="I36" t="s">
        <v>67</v>
      </c>
    </row>
    <row r="37" spans="1:9" x14ac:dyDescent="0.25">
      <c r="A37" s="1" t="s">
        <v>68</v>
      </c>
      <c r="B37" t="s">
        <v>50</v>
      </c>
      <c r="C37">
        <v>0</v>
      </c>
      <c r="D37">
        <f>$C$34</f>
        <v>12934.68</v>
      </c>
      <c r="E37">
        <f t="shared" ref="E37:H37" si="0">$C$34</f>
        <v>12934.68</v>
      </c>
      <c r="F37">
        <f t="shared" si="0"/>
        <v>12934.68</v>
      </c>
      <c r="G37">
        <f t="shared" si="0"/>
        <v>12934.68</v>
      </c>
      <c r="H37">
        <f t="shared" si="0"/>
        <v>12934.68</v>
      </c>
      <c r="I37">
        <f t="shared" ref="I37:I45" si="1">SUM(C37:H37)</f>
        <v>64673.4</v>
      </c>
    </row>
    <row r="38" spans="1:9" x14ac:dyDescent="0.25">
      <c r="A38" s="1" t="s">
        <v>18</v>
      </c>
      <c r="B38" t="s">
        <v>38</v>
      </c>
      <c r="C38">
        <v>0</v>
      </c>
      <c r="D38">
        <f>$C$28</f>
        <v>2000</v>
      </c>
      <c r="E38">
        <f>$C$28</f>
        <v>2000</v>
      </c>
      <c r="F38">
        <f>$C$28</f>
        <v>2000</v>
      </c>
      <c r="G38">
        <f>$C$28</f>
        <v>2000</v>
      </c>
      <c r="H38">
        <f>$C$28</f>
        <v>2000</v>
      </c>
      <c r="I38">
        <f t="shared" si="1"/>
        <v>10000</v>
      </c>
    </row>
    <row r="39" spans="1:9" x14ac:dyDescent="0.25">
      <c r="A39" s="1" t="s">
        <v>26</v>
      </c>
      <c r="B39" t="s">
        <v>69</v>
      </c>
      <c r="C39">
        <v>0</v>
      </c>
      <c r="D39">
        <f>D37+D38</f>
        <v>14934.68</v>
      </c>
      <c r="E39">
        <f t="shared" ref="E39:H39" si="2">E37+E38</f>
        <v>14934.68</v>
      </c>
      <c r="F39">
        <f t="shared" si="2"/>
        <v>14934.68</v>
      </c>
      <c r="G39">
        <f t="shared" si="2"/>
        <v>14934.68</v>
      </c>
      <c r="H39">
        <f t="shared" si="2"/>
        <v>14934.68</v>
      </c>
      <c r="I39">
        <f t="shared" si="1"/>
        <v>74673.399999999994</v>
      </c>
    </row>
    <row r="40" spans="1:9" x14ac:dyDescent="0.25">
      <c r="A40" s="1" t="s">
        <v>41</v>
      </c>
      <c r="B40" t="s">
        <v>70</v>
      </c>
      <c r="C40">
        <v>10</v>
      </c>
      <c r="D40">
        <f>C40</f>
        <v>10</v>
      </c>
      <c r="E40">
        <f t="shared" ref="E40:H40" si="3">D40</f>
        <v>10</v>
      </c>
      <c r="F40">
        <f t="shared" si="3"/>
        <v>10</v>
      </c>
      <c r="G40">
        <f t="shared" si="3"/>
        <v>10</v>
      </c>
      <c r="H40">
        <f t="shared" si="3"/>
        <v>10</v>
      </c>
      <c r="I40" t="s">
        <v>113</v>
      </c>
    </row>
    <row r="41" spans="1:9" x14ac:dyDescent="0.25">
      <c r="A41" s="1" t="s">
        <v>51</v>
      </c>
      <c r="B41" t="s">
        <v>72</v>
      </c>
      <c r="C41">
        <v>1</v>
      </c>
      <c r="D41">
        <f>C41/(1+D40%)</f>
        <v>0.90909090909090906</v>
      </c>
      <c r="E41">
        <f t="shared" ref="E41:H41" si="4">D41/(1+E40%)</f>
        <v>0.82644628099173545</v>
      </c>
      <c r="F41">
        <f t="shared" si="4"/>
        <v>0.75131480090157765</v>
      </c>
      <c r="G41">
        <f t="shared" si="4"/>
        <v>0.68301345536507052</v>
      </c>
      <c r="H41">
        <f t="shared" si="4"/>
        <v>0.62092132305915493</v>
      </c>
      <c r="I41" t="s">
        <v>113</v>
      </c>
    </row>
    <row r="42" spans="1:9" x14ac:dyDescent="0.25">
      <c r="A42" s="1" t="s">
        <v>73</v>
      </c>
      <c r="B42" t="s">
        <v>74</v>
      </c>
      <c r="C42">
        <f>C39*C41</f>
        <v>0</v>
      </c>
      <c r="D42">
        <f t="shared" ref="D42:H42" si="5">D39*D41</f>
        <v>13576.981818181817</v>
      </c>
      <c r="E42">
        <f t="shared" si="5"/>
        <v>12342.710743801652</v>
      </c>
      <c r="F42">
        <f t="shared" si="5"/>
        <v>11220.646130728774</v>
      </c>
      <c r="G42">
        <f t="shared" si="5"/>
        <v>10200.587391571611</v>
      </c>
      <c r="H42">
        <f t="shared" si="5"/>
        <v>9273.2612650651008</v>
      </c>
      <c r="I42">
        <f t="shared" si="1"/>
        <v>56614.187349348955</v>
      </c>
    </row>
    <row r="43" spans="1:9" x14ac:dyDescent="0.25">
      <c r="A43" s="1" t="s">
        <v>75</v>
      </c>
      <c r="B43" t="s">
        <v>76</v>
      </c>
      <c r="C43">
        <f>C15</f>
        <v>10000</v>
      </c>
      <c r="I43">
        <f t="shared" si="1"/>
        <v>10000</v>
      </c>
    </row>
    <row r="44" spans="1:9" x14ac:dyDescent="0.25">
      <c r="A44" s="1" t="s">
        <v>77</v>
      </c>
      <c r="B44" t="s">
        <v>78</v>
      </c>
      <c r="C44">
        <f>C43*C41</f>
        <v>10000</v>
      </c>
      <c r="D44">
        <f t="shared" ref="D44:H44" si="6">D43*D41</f>
        <v>0</v>
      </c>
      <c r="E44">
        <f t="shared" si="6"/>
        <v>0</v>
      </c>
      <c r="F44">
        <f t="shared" si="6"/>
        <v>0</v>
      </c>
      <c r="G44">
        <f t="shared" si="6"/>
        <v>0</v>
      </c>
      <c r="H44">
        <f t="shared" si="6"/>
        <v>0</v>
      </c>
      <c r="I44">
        <f t="shared" si="1"/>
        <v>10000</v>
      </c>
    </row>
    <row r="45" spans="1:9" x14ac:dyDescent="0.25">
      <c r="A45" s="1" t="s">
        <v>79</v>
      </c>
      <c r="B45" t="s">
        <v>80</v>
      </c>
      <c r="C45">
        <f>C39-C43</f>
        <v>-10000</v>
      </c>
      <c r="D45">
        <f t="shared" ref="D45:H45" si="7">D39-D43</f>
        <v>14934.68</v>
      </c>
      <c r="E45">
        <f t="shared" si="7"/>
        <v>14934.68</v>
      </c>
      <c r="F45">
        <f t="shared" si="7"/>
        <v>14934.68</v>
      </c>
      <c r="G45">
        <f t="shared" si="7"/>
        <v>14934.68</v>
      </c>
      <c r="H45">
        <f t="shared" si="7"/>
        <v>14934.68</v>
      </c>
      <c r="I45">
        <f t="shared" si="1"/>
        <v>64673.4</v>
      </c>
    </row>
    <row r="46" spans="1:9" x14ac:dyDescent="0.25">
      <c r="A46" s="1" t="s">
        <v>81</v>
      </c>
      <c r="B46" t="s">
        <v>82</v>
      </c>
      <c r="C46">
        <f>C42-C44</f>
        <v>-10000</v>
      </c>
      <c r="D46">
        <f t="shared" ref="D46:H46" si="8">D42-D44</f>
        <v>13576.981818181817</v>
      </c>
      <c r="E46">
        <f t="shared" si="8"/>
        <v>12342.710743801652</v>
      </c>
      <c r="F46">
        <f t="shared" si="8"/>
        <v>11220.646130728774</v>
      </c>
      <c r="G46">
        <f t="shared" si="8"/>
        <v>10200.587391571611</v>
      </c>
      <c r="H46">
        <f t="shared" si="8"/>
        <v>9273.2612650651008</v>
      </c>
      <c r="I46" s="2">
        <f>SUM(C46:H46)</f>
        <v>46614.187349348955</v>
      </c>
    </row>
    <row r="47" spans="1:9" x14ac:dyDescent="0.25">
      <c r="A47" s="1" t="s">
        <v>83</v>
      </c>
      <c r="B47" t="s">
        <v>84</v>
      </c>
      <c r="C47">
        <f>I46</f>
        <v>46614.187349348955</v>
      </c>
    </row>
    <row r="48" spans="1:9" x14ac:dyDescent="0.25">
      <c r="A48" s="1" t="s">
        <v>85</v>
      </c>
      <c r="B48" t="s">
        <v>86</v>
      </c>
      <c r="C48" s="3">
        <f>I42/I44</f>
        <v>5.6614187349348954</v>
      </c>
      <c r="D48" s="3">
        <f>I46/I44+1</f>
        <v>5.6614187349348954</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31" zoomScaleNormal="100" workbookViewId="0">
      <selection activeCell="B41" sqref="B41"/>
    </sheetView>
  </sheetViews>
  <sheetFormatPr defaultRowHeight="15" x14ac:dyDescent="0.25"/>
  <cols>
    <col min="1" max="1" width="18.85546875" style="1" customWidth="1"/>
    <col min="2" max="2" width="59.140625" customWidth="1"/>
    <col min="3" max="3" width="12" customWidth="1"/>
  </cols>
  <sheetData>
    <row r="1" spans="1:12" ht="139.5" customHeight="1" x14ac:dyDescent="0.25">
      <c r="A1" s="7" t="s">
        <v>110</v>
      </c>
      <c r="B1" s="7"/>
      <c r="C1" s="7"/>
      <c r="D1" s="7"/>
      <c r="E1" s="7"/>
      <c r="F1" s="7"/>
      <c r="G1" s="7"/>
      <c r="H1" s="7"/>
      <c r="I1" s="7"/>
      <c r="J1" s="7"/>
      <c r="K1" s="7"/>
      <c r="L1" s="7"/>
    </row>
    <row r="3" spans="1:12" x14ac:dyDescent="0.25">
      <c r="A3" s="1" t="s">
        <v>0</v>
      </c>
      <c r="B3" t="s">
        <v>1</v>
      </c>
      <c r="C3" t="s">
        <v>118</v>
      </c>
      <c r="D3" t="s">
        <v>117</v>
      </c>
      <c r="E3" t="s">
        <v>119</v>
      </c>
    </row>
    <row r="4" spans="1:12" x14ac:dyDescent="0.25">
      <c r="A4" s="1">
        <v>1</v>
      </c>
      <c r="B4" t="s">
        <v>87</v>
      </c>
    </row>
    <row r="5" spans="1:12" x14ac:dyDescent="0.25">
      <c r="A5" s="1" t="s">
        <v>4</v>
      </c>
      <c r="B5" t="s">
        <v>88</v>
      </c>
      <c r="C5">
        <v>50000</v>
      </c>
      <c r="D5">
        <v>50000</v>
      </c>
      <c r="E5">
        <v>50000</v>
      </c>
    </row>
    <row r="6" spans="1:12" x14ac:dyDescent="0.25">
      <c r="A6" s="1" t="s">
        <v>7</v>
      </c>
      <c r="B6" t="s">
        <v>89</v>
      </c>
      <c r="C6" s="6">
        <v>0.3</v>
      </c>
      <c r="D6" s="6">
        <v>0.7</v>
      </c>
      <c r="E6" s="6">
        <v>0.9</v>
      </c>
    </row>
    <row r="7" spans="1:12" ht="30" x14ac:dyDescent="0.25">
      <c r="A7" s="1" t="s">
        <v>8</v>
      </c>
      <c r="B7" s="5" t="s">
        <v>91</v>
      </c>
      <c r="C7">
        <f>C5*C6</f>
        <v>15000</v>
      </c>
      <c r="D7">
        <f>D5*D6</f>
        <v>35000</v>
      </c>
      <c r="E7">
        <f>E5*E6</f>
        <v>45000</v>
      </c>
    </row>
    <row r="8" spans="1:12" x14ac:dyDescent="0.25">
      <c r="A8" s="1" t="s">
        <v>10</v>
      </c>
      <c r="B8" t="s">
        <v>90</v>
      </c>
      <c r="C8">
        <v>300000</v>
      </c>
      <c r="D8">
        <v>300000</v>
      </c>
      <c r="E8">
        <v>300000</v>
      </c>
    </row>
    <row r="9" spans="1:12" ht="30" x14ac:dyDescent="0.25">
      <c r="A9" s="1" t="s">
        <v>12</v>
      </c>
      <c r="B9" s="5" t="s">
        <v>92</v>
      </c>
      <c r="C9" s="6">
        <v>0.05</v>
      </c>
      <c r="D9" s="6">
        <v>0.1</v>
      </c>
      <c r="E9" s="6">
        <v>0.2</v>
      </c>
    </row>
    <row r="10" spans="1:12" ht="30" x14ac:dyDescent="0.25">
      <c r="A10" s="1" t="s">
        <v>14</v>
      </c>
      <c r="B10" s="5" t="s">
        <v>93</v>
      </c>
      <c r="C10">
        <f>C8*C9</f>
        <v>15000</v>
      </c>
      <c r="D10">
        <f>D8*D9</f>
        <v>30000</v>
      </c>
      <c r="E10">
        <f>E8*E9</f>
        <v>60000</v>
      </c>
    </row>
    <row r="11" spans="1:12" x14ac:dyDescent="0.25">
      <c r="A11" s="1" t="s">
        <v>15</v>
      </c>
      <c r="B11" s="5" t="s">
        <v>94</v>
      </c>
      <c r="C11">
        <f>C7+C10</f>
        <v>30000</v>
      </c>
      <c r="D11">
        <f>D7+D10</f>
        <v>65000</v>
      </c>
      <c r="E11">
        <f>E7+E10</f>
        <v>105000</v>
      </c>
    </row>
    <row r="12" spans="1:12" x14ac:dyDescent="0.25">
      <c r="A12" s="1" t="s">
        <v>18</v>
      </c>
      <c r="B12" s="5" t="s">
        <v>19</v>
      </c>
    </row>
    <row r="13" spans="1:12" x14ac:dyDescent="0.25">
      <c r="A13" s="1" t="s">
        <v>20</v>
      </c>
      <c r="B13" s="5" t="s">
        <v>95</v>
      </c>
      <c r="C13">
        <v>5000</v>
      </c>
      <c r="D13">
        <v>2000</v>
      </c>
      <c r="E13">
        <v>0</v>
      </c>
    </row>
    <row r="14" spans="1:12" x14ac:dyDescent="0.25">
      <c r="A14" s="1" t="s">
        <v>22</v>
      </c>
      <c r="B14" s="5" t="s">
        <v>96</v>
      </c>
      <c r="C14">
        <v>8000</v>
      </c>
      <c r="D14">
        <v>8000</v>
      </c>
      <c r="E14">
        <v>8000</v>
      </c>
    </row>
    <row r="15" spans="1:12" x14ac:dyDescent="0.25">
      <c r="A15" s="1" t="s">
        <v>24</v>
      </c>
      <c r="B15" s="5" t="s">
        <v>25</v>
      </c>
      <c r="C15">
        <f>C13+C14</f>
        <v>13000</v>
      </c>
      <c r="D15">
        <f>D13+D14</f>
        <v>10000</v>
      </c>
      <c r="E15">
        <f>E13+E14</f>
        <v>8000</v>
      </c>
    </row>
    <row r="16" spans="1:12" x14ac:dyDescent="0.25">
      <c r="A16" s="1" t="s">
        <v>26</v>
      </c>
      <c r="B16" s="5" t="s">
        <v>27</v>
      </c>
    </row>
    <row r="17" spans="1:5" x14ac:dyDescent="0.25">
      <c r="A17" s="1" t="s">
        <v>28</v>
      </c>
      <c r="B17" t="s">
        <v>97</v>
      </c>
      <c r="C17" s="6">
        <v>0.45</v>
      </c>
      <c r="D17" s="6">
        <v>0.45</v>
      </c>
      <c r="E17" s="6">
        <v>0.45</v>
      </c>
    </row>
    <row r="18" spans="1:5" x14ac:dyDescent="0.25">
      <c r="A18" s="1" t="s">
        <v>30</v>
      </c>
      <c r="B18" s="5" t="s">
        <v>98</v>
      </c>
      <c r="C18" s="2">
        <f>C11*C17</f>
        <v>13500</v>
      </c>
      <c r="D18" s="2">
        <f>D11*D17</f>
        <v>29250</v>
      </c>
      <c r="E18" s="2">
        <f>E11*E17</f>
        <v>47250</v>
      </c>
    </row>
    <row r="19" spans="1:5" x14ac:dyDescent="0.25">
      <c r="A19" s="1" t="s">
        <v>33</v>
      </c>
      <c r="B19" t="s">
        <v>99</v>
      </c>
      <c r="C19">
        <v>1500</v>
      </c>
      <c r="D19">
        <v>900</v>
      </c>
      <c r="E19">
        <v>700</v>
      </c>
    </row>
    <row r="20" spans="1:5" x14ac:dyDescent="0.25">
      <c r="A20" s="1" t="s">
        <v>35</v>
      </c>
      <c r="B20" s="5" t="s">
        <v>11</v>
      </c>
      <c r="C20" s="6">
        <v>0.22</v>
      </c>
      <c r="D20" s="6">
        <v>0.22</v>
      </c>
      <c r="E20" s="6">
        <v>0.22</v>
      </c>
    </row>
    <row r="21" spans="1:5" x14ac:dyDescent="0.25">
      <c r="A21" s="1" t="s">
        <v>37</v>
      </c>
      <c r="B21" s="5" t="s">
        <v>13</v>
      </c>
      <c r="C21">
        <f>C19*C20</f>
        <v>330</v>
      </c>
      <c r="D21">
        <f>D19*D20</f>
        <v>198</v>
      </c>
      <c r="E21">
        <f>E19*E20</f>
        <v>154</v>
      </c>
    </row>
    <row r="22" spans="1:5" x14ac:dyDescent="0.25">
      <c r="A22" s="1" t="s">
        <v>39</v>
      </c>
      <c r="B22" s="5" t="s">
        <v>100</v>
      </c>
      <c r="C22">
        <f>C19+C21</f>
        <v>1830</v>
      </c>
      <c r="D22">
        <f>D19+D21</f>
        <v>1098</v>
      </c>
      <c r="E22">
        <f>E19+E21</f>
        <v>854</v>
      </c>
    </row>
    <row r="23" spans="1:5" x14ac:dyDescent="0.25">
      <c r="A23" s="1" t="s">
        <v>101</v>
      </c>
      <c r="B23" s="5" t="s">
        <v>102</v>
      </c>
      <c r="C23" s="2">
        <f>C22*12</f>
        <v>21960</v>
      </c>
      <c r="D23" s="2">
        <f>D22*12</f>
        <v>13176</v>
      </c>
      <c r="E23" s="2">
        <f>E22*12</f>
        <v>10248</v>
      </c>
    </row>
    <row r="24" spans="1:5" x14ac:dyDescent="0.25">
      <c r="A24" s="1" t="s">
        <v>103</v>
      </c>
      <c r="B24" t="s">
        <v>104</v>
      </c>
      <c r="C24">
        <v>700</v>
      </c>
      <c r="D24">
        <v>400</v>
      </c>
      <c r="E24">
        <v>400</v>
      </c>
    </row>
    <row r="25" spans="1:5" x14ac:dyDescent="0.25">
      <c r="A25" s="1" t="s">
        <v>105</v>
      </c>
      <c r="B25" t="s">
        <v>106</v>
      </c>
      <c r="C25" s="2">
        <f>C24*12</f>
        <v>8400</v>
      </c>
      <c r="D25" s="2">
        <f>D24*12</f>
        <v>4800</v>
      </c>
      <c r="E25" s="2">
        <f>E24*12</f>
        <v>4800</v>
      </c>
    </row>
    <row r="26" spans="1:5" x14ac:dyDescent="0.25">
      <c r="A26" s="1" t="s">
        <v>107</v>
      </c>
      <c r="B26" t="s">
        <v>34</v>
      </c>
      <c r="C26">
        <v>5</v>
      </c>
      <c r="D26">
        <v>5</v>
      </c>
      <c r="E26">
        <v>5</v>
      </c>
    </row>
    <row r="27" spans="1:5" x14ac:dyDescent="0.25">
      <c r="A27" s="1" t="s">
        <v>108</v>
      </c>
      <c r="B27" t="s">
        <v>36</v>
      </c>
      <c r="C27" s="8">
        <f>1/C26</f>
        <v>0.2</v>
      </c>
      <c r="D27" s="8">
        <f>1/D26</f>
        <v>0.2</v>
      </c>
      <c r="E27" s="8">
        <f>1/E26</f>
        <v>0.2</v>
      </c>
    </row>
    <row r="28" spans="1:5" x14ac:dyDescent="0.25">
      <c r="A28" s="1" t="s">
        <v>109</v>
      </c>
      <c r="B28" t="s">
        <v>38</v>
      </c>
      <c r="C28" s="2">
        <f>C15*C27</f>
        <v>2600</v>
      </c>
      <c r="D28" s="2">
        <f>D15*D27</f>
        <v>2000</v>
      </c>
      <c r="E28" s="2">
        <f>E15*E27</f>
        <v>1600</v>
      </c>
    </row>
    <row r="29" spans="1:5" x14ac:dyDescent="0.25">
      <c r="A29" s="1" t="s">
        <v>111</v>
      </c>
      <c r="B29" t="s">
        <v>112</v>
      </c>
      <c r="C29">
        <f>C18+C23+C25+C28</f>
        <v>46460</v>
      </c>
      <c r="D29">
        <f>D18+D23+D25+D28</f>
        <v>49226</v>
      </c>
      <c r="E29">
        <f>E18+E23+E25+E28</f>
        <v>63898</v>
      </c>
    </row>
    <row r="30" spans="1:5" x14ac:dyDescent="0.25">
      <c r="A30" s="1" t="s">
        <v>41</v>
      </c>
      <c r="B30" t="s">
        <v>42</v>
      </c>
    </row>
    <row r="31" spans="1:5" x14ac:dyDescent="0.25">
      <c r="A31" s="1" t="s">
        <v>43</v>
      </c>
      <c r="B31" t="s">
        <v>44</v>
      </c>
      <c r="C31">
        <f>C11-C29</f>
        <v>-16460</v>
      </c>
      <c r="D31">
        <f>D11-D29</f>
        <v>15774</v>
      </c>
      <c r="E31">
        <f>E11-E29</f>
        <v>41102</v>
      </c>
    </row>
    <row r="32" spans="1:5" x14ac:dyDescent="0.25">
      <c r="A32" s="1" t="s">
        <v>45</v>
      </c>
      <c r="B32" t="s">
        <v>46</v>
      </c>
      <c r="C32" s="6">
        <v>0.18</v>
      </c>
      <c r="D32" s="6">
        <v>0.18</v>
      </c>
      <c r="E32" s="6">
        <v>0.18</v>
      </c>
    </row>
    <row r="33" spans="1:9" x14ac:dyDescent="0.25">
      <c r="A33" s="1" t="s">
        <v>47</v>
      </c>
      <c r="B33" t="s">
        <v>48</v>
      </c>
      <c r="C33">
        <f>C31*C32</f>
        <v>-2962.7999999999997</v>
      </c>
      <c r="D33">
        <f>D31*D32</f>
        <v>2839.3199999999997</v>
      </c>
      <c r="E33">
        <f>E31*E32</f>
        <v>7398.36</v>
      </c>
    </row>
    <row r="34" spans="1:9" x14ac:dyDescent="0.25">
      <c r="A34" s="1" t="s">
        <v>49</v>
      </c>
      <c r="B34" t="s">
        <v>50</v>
      </c>
      <c r="C34" s="2">
        <f>C31-C33</f>
        <v>-13497.2</v>
      </c>
      <c r="D34" s="2">
        <f>D31-D33</f>
        <v>12934.68</v>
      </c>
      <c r="E34" s="2">
        <f>E31-E33</f>
        <v>33703.64</v>
      </c>
      <c r="G34">
        <f>(C34+E34+4*D34)/6</f>
        <v>11990.86</v>
      </c>
    </row>
    <row r="36" spans="1:9" x14ac:dyDescent="0.25">
      <c r="A36" s="1" t="s">
        <v>0</v>
      </c>
      <c r="B36" t="s">
        <v>66</v>
      </c>
      <c r="C36">
        <v>2020</v>
      </c>
      <c r="D36">
        <v>2021</v>
      </c>
      <c r="E36">
        <v>2022</v>
      </c>
      <c r="F36">
        <v>2023</v>
      </c>
      <c r="G36">
        <v>2024</v>
      </c>
      <c r="H36">
        <v>2025</v>
      </c>
      <c r="I36" t="s">
        <v>67</v>
      </c>
    </row>
    <row r="37" spans="1:9" x14ac:dyDescent="0.25">
      <c r="A37" s="1" t="s">
        <v>68</v>
      </c>
      <c r="B37" t="s">
        <v>50</v>
      </c>
      <c r="C37">
        <v>0</v>
      </c>
      <c r="D37">
        <f>$G$34</f>
        <v>11990.86</v>
      </c>
      <c r="E37">
        <f t="shared" ref="E37:H37" si="0">$G$34</f>
        <v>11990.86</v>
      </c>
      <c r="F37">
        <f t="shared" si="0"/>
        <v>11990.86</v>
      </c>
      <c r="G37">
        <f t="shared" si="0"/>
        <v>11990.86</v>
      </c>
      <c r="H37">
        <f t="shared" si="0"/>
        <v>11990.86</v>
      </c>
      <c r="I37">
        <f t="shared" ref="I37:I45" si="1">SUM(C37:H37)</f>
        <v>59954.3</v>
      </c>
    </row>
    <row r="38" spans="1:9" x14ac:dyDescent="0.25">
      <c r="A38" s="1" t="s">
        <v>18</v>
      </c>
      <c r="B38" t="s">
        <v>38</v>
      </c>
      <c r="C38">
        <v>0</v>
      </c>
      <c r="D38">
        <f>$D$28</f>
        <v>2000</v>
      </c>
      <c r="E38">
        <f>$D$28</f>
        <v>2000</v>
      </c>
      <c r="F38">
        <f>$D$28</f>
        <v>2000</v>
      </c>
      <c r="G38">
        <f>$D$28</f>
        <v>2000</v>
      </c>
      <c r="H38">
        <f>$D$28</f>
        <v>2000</v>
      </c>
      <c r="I38">
        <f t="shared" si="1"/>
        <v>10000</v>
      </c>
    </row>
    <row r="39" spans="1:9" x14ac:dyDescent="0.25">
      <c r="A39" s="1" t="s">
        <v>26</v>
      </c>
      <c r="B39" t="s">
        <v>69</v>
      </c>
      <c r="C39">
        <v>0</v>
      </c>
      <c r="D39">
        <f>D37+D38</f>
        <v>13990.86</v>
      </c>
      <c r="E39">
        <f t="shared" ref="E39:H39" si="2">E37+E38</f>
        <v>13990.86</v>
      </c>
      <c r="F39">
        <f t="shared" si="2"/>
        <v>13990.86</v>
      </c>
      <c r="G39">
        <f t="shared" si="2"/>
        <v>13990.86</v>
      </c>
      <c r="H39">
        <f t="shared" si="2"/>
        <v>13990.86</v>
      </c>
      <c r="I39">
        <f t="shared" si="1"/>
        <v>69954.3</v>
      </c>
    </row>
    <row r="40" spans="1:9" x14ac:dyDescent="0.25">
      <c r="A40" s="1" t="s">
        <v>41</v>
      </c>
      <c r="B40" t="s">
        <v>70</v>
      </c>
      <c r="C40">
        <v>10</v>
      </c>
      <c r="D40">
        <f>C40</f>
        <v>10</v>
      </c>
      <c r="E40">
        <f t="shared" ref="E40:H40" si="3">D40</f>
        <v>10</v>
      </c>
      <c r="F40">
        <f t="shared" si="3"/>
        <v>10</v>
      </c>
      <c r="G40">
        <f t="shared" si="3"/>
        <v>10</v>
      </c>
      <c r="H40">
        <f t="shared" si="3"/>
        <v>10</v>
      </c>
      <c r="I40" t="s">
        <v>113</v>
      </c>
    </row>
    <row r="41" spans="1:9" x14ac:dyDescent="0.25">
      <c r="A41" s="1" t="s">
        <v>51</v>
      </c>
      <c r="B41" t="s">
        <v>72</v>
      </c>
      <c r="C41">
        <v>1</v>
      </c>
      <c r="D41">
        <f>C41/(1+D40%)</f>
        <v>0.90909090909090906</v>
      </c>
      <c r="E41">
        <f t="shared" ref="E41:H41" si="4">D41/(1+E40%)</f>
        <v>0.82644628099173545</v>
      </c>
      <c r="F41">
        <f t="shared" si="4"/>
        <v>0.75131480090157765</v>
      </c>
      <c r="G41">
        <f t="shared" si="4"/>
        <v>0.68301345536507052</v>
      </c>
      <c r="H41">
        <f t="shared" si="4"/>
        <v>0.62092132305915493</v>
      </c>
      <c r="I41" t="s">
        <v>113</v>
      </c>
    </row>
    <row r="42" spans="1:9" x14ac:dyDescent="0.25">
      <c r="A42" s="1" t="s">
        <v>73</v>
      </c>
      <c r="B42" t="s">
        <v>74</v>
      </c>
      <c r="C42">
        <f>C39*C41</f>
        <v>0</v>
      </c>
      <c r="D42">
        <f t="shared" ref="D42:H42" si="5">D39*D41</f>
        <v>12718.963636363636</v>
      </c>
      <c r="E42">
        <f t="shared" si="5"/>
        <v>11562.694214876032</v>
      </c>
      <c r="F42">
        <f t="shared" si="5"/>
        <v>10511.540195341848</v>
      </c>
      <c r="G42">
        <f t="shared" si="5"/>
        <v>9555.9456321289508</v>
      </c>
      <c r="H42">
        <f t="shared" si="5"/>
        <v>8687.223301935408</v>
      </c>
      <c r="I42">
        <f t="shared" si="1"/>
        <v>53036.366980645871</v>
      </c>
    </row>
    <row r="43" spans="1:9" x14ac:dyDescent="0.25">
      <c r="A43" s="1" t="s">
        <v>75</v>
      </c>
      <c r="B43" t="s">
        <v>76</v>
      </c>
      <c r="C43">
        <f>D15</f>
        <v>10000</v>
      </c>
      <c r="I43">
        <f t="shared" si="1"/>
        <v>10000</v>
      </c>
    </row>
    <row r="44" spans="1:9" x14ac:dyDescent="0.25">
      <c r="A44" s="1" t="s">
        <v>77</v>
      </c>
      <c r="B44" t="s">
        <v>78</v>
      </c>
      <c r="C44">
        <f>C43*C41</f>
        <v>10000</v>
      </c>
      <c r="D44">
        <f t="shared" ref="D44:H44" si="6">D43*D41</f>
        <v>0</v>
      </c>
      <c r="E44">
        <f t="shared" si="6"/>
        <v>0</v>
      </c>
      <c r="F44">
        <f t="shared" si="6"/>
        <v>0</v>
      </c>
      <c r="G44">
        <f t="shared" si="6"/>
        <v>0</v>
      </c>
      <c r="H44">
        <f t="shared" si="6"/>
        <v>0</v>
      </c>
      <c r="I44">
        <f t="shared" si="1"/>
        <v>10000</v>
      </c>
    </row>
    <row r="45" spans="1:9" x14ac:dyDescent="0.25">
      <c r="A45" s="1" t="s">
        <v>79</v>
      </c>
      <c r="B45" t="s">
        <v>80</v>
      </c>
      <c r="C45">
        <f>C39-C43</f>
        <v>-10000</v>
      </c>
      <c r="D45">
        <f t="shared" ref="D45:H45" si="7">D39-D43</f>
        <v>13990.86</v>
      </c>
      <c r="E45">
        <f t="shared" si="7"/>
        <v>13990.86</v>
      </c>
      <c r="F45">
        <f t="shared" si="7"/>
        <v>13990.86</v>
      </c>
      <c r="G45">
        <f t="shared" si="7"/>
        <v>13990.86</v>
      </c>
      <c r="H45">
        <f t="shared" si="7"/>
        <v>13990.86</v>
      </c>
      <c r="I45">
        <f t="shared" si="1"/>
        <v>59954.3</v>
      </c>
    </row>
    <row r="46" spans="1:9" x14ac:dyDescent="0.25">
      <c r="A46" s="1" t="s">
        <v>81</v>
      </c>
      <c r="B46" t="s">
        <v>82</v>
      </c>
      <c r="C46">
        <f>C42-C44</f>
        <v>-10000</v>
      </c>
      <c r="D46">
        <f t="shared" ref="D46:H46" si="8">D42-D44</f>
        <v>12718.963636363636</v>
      </c>
      <c r="E46">
        <f t="shared" si="8"/>
        <v>11562.694214876032</v>
      </c>
      <c r="F46">
        <f t="shared" si="8"/>
        <v>10511.540195341848</v>
      </c>
      <c r="G46">
        <f t="shared" si="8"/>
        <v>9555.9456321289508</v>
      </c>
      <c r="H46">
        <f t="shared" si="8"/>
        <v>8687.223301935408</v>
      </c>
      <c r="I46" s="2">
        <f>SUM(C46:H46)</f>
        <v>43036.366980645871</v>
      </c>
    </row>
    <row r="47" spans="1:9" x14ac:dyDescent="0.25">
      <c r="A47" s="1" t="s">
        <v>83</v>
      </c>
      <c r="B47" t="s">
        <v>84</v>
      </c>
      <c r="C47">
        <f>I46</f>
        <v>43036.366980645871</v>
      </c>
    </row>
    <row r="48" spans="1:9" x14ac:dyDescent="0.25">
      <c r="A48" s="1" t="s">
        <v>85</v>
      </c>
      <c r="B48" t="s">
        <v>86</v>
      </c>
      <c r="C48" s="3">
        <f>I42/I44</f>
        <v>5.3036366980645875</v>
      </c>
      <c r="D48" s="3">
        <f>I46/I44+1</f>
        <v>5.3036366980645875</v>
      </c>
    </row>
  </sheetData>
  <mergeCells count="1">
    <mergeCell ref="A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Case 1</vt:lpstr>
      <vt:lpstr>Case 2</vt:lpstr>
      <vt:lpstr>Case 3</vt:lpstr>
      <vt:lpstr>Case 4</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2018-09-04T09:37:19Z</dcterms:created>
  <dcterms:modified xsi:type="dcterms:W3CDTF">2020-09-03T09:46:01Z</dcterms:modified>
</cp:coreProperties>
</file>